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19420" windowHeight="11020" tabRatio="915" activeTab="1"/>
  </bookViews>
  <sheets>
    <sheet name="Табл до ПЗ" sheetId="27" r:id="rId1"/>
    <sheet name="Осн. фін. пок." sheetId="14" r:id="rId2"/>
    <sheet name="I. Фін результат" sheetId="2" r:id="rId3"/>
    <sheet name="Розшифровка фінрезультати " sheetId="26" r:id="rId4"/>
    <sheet name="ІІ. Розр. з бюджетом" sheetId="19" r:id="rId5"/>
    <sheet name="Розшифровка з розр з бюджет" sheetId="25" r:id="rId6"/>
    <sheet name="ІІІ. Рух грош. коштів" sheetId="18" r:id="rId7"/>
    <sheet name="Розшифровка до Руху" sheetId="22" r:id="rId8"/>
    <sheet name="IV. Кап. інвестиції" sheetId="3" r:id="rId9"/>
    <sheet name="Розшифровка до капівидатків" sheetId="23" r:id="rId10"/>
    <sheet name=" V. Коефіцієнти" sheetId="11" r:id="rId11"/>
    <sheet name="6.1. Інша інфо_1" sheetId="10" r:id="rId12"/>
    <sheet name="6.2. Інша інфо_2" sheetId="9" r:id="rId13"/>
    <sheet name="VII Статутн. капіт" sheetId="20" r:id="rId14"/>
    <sheet name="Розшифровка до Статутного" sheetId="2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0">' V. Коефіцієнти'!$5:$5</definedName>
    <definedName name="_xlnm.Print_Titles" localSheetId="2">'I. Фін результат'!$4:$6</definedName>
    <definedName name="_xlnm.Print_Titles" localSheetId="4">'ІІ. Розр. з бюджетом'!$4:$6</definedName>
    <definedName name="_xlnm.Print_Titles" localSheetId="6">'ІІІ. Рух грош. коштів'!$4:$6</definedName>
    <definedName name="_xlnm.Print_Titles" localSheetId="1">'Осн. фін. пок.'!$21:$23</definedName>
    <definedName name="Заголовки_для_печати_МИ">'[28]1993'!$A$1:$IV$3,'[28]1993'!$A$1:$A$65536</definedName>
    <definedName name="йуц" localSheetId="3">#REF!</definedName>
    <definedName name="йуц">#REF!</definedName>
    <definedName name="йцу" localSheetId="3">#REF!</definedName>
    <definedName name="йцу">#REF!</definedName>
    <definedName name="йцуйй" localSheetId="3">#REF!</definedName>
    <definedName name="йцуйй">#REF!</definedName>
    <definedName name="йцукц" localSheetId="3">'[29]7  Інші витрати'!#REF!</definedName>
    <definedName name="йцукц">'[29]7  Інші витрати'!#REF!</definedName>
    <definedName name="і">[30]Inform!$F$2</definedName>
    <definedName name="ів" localSheetId="3">#REF!</definedName>
    <definedName name="ів">#REF!</definedName>
    <definedName name="ів___0" localSheetId="3">#REF!</definedName>
    <definedName name="ів___0">#REF!</definedName>
    <definedName name="ів_22" localSheetId="3">#REF!</definedName>
    <definedName name="ів_22">#REF!</definedName>
    <definedName name="ів_26">#REF!</definedName>
    <definedName name="іваіа">'[29]7  Інші витрати'!#REF!</definedName>
    <definedName name="іваф" localSheetId="3">#REF!</definedName>
    <definedName name="іваф">#REF!</definedName>
    <definedName name="івів">'[12]МТР Газ України'!$B$1</definedName>
    <definedName name="іцу">[23]Inform!$G$2</definedName>
    <definedName name="КЕ" localSheetId="3">#REF!</definedName>
    <definedName name="КЕ">#REF!</definedName>
    <definedName name="КЕ___0" localSheetId="3">#REF!</definedName>
    <definedName name="КЕ___0">#REF!</definedName>
    <definedName name="КЕ_22" localSheetId="3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0">' V. Коефіцієнти'!$A$1:$H$24</definedName>
    <definedName name="_xlnm.Print_Area" localSheetId="11">'6.1. Інша інфо_1'!$A$1:$O$66</definedName>
    <definedName name="_xlnm.Print_Area" localSheetId="12">'6.2. Інша інфо_2'!$A$1:$AF$51</definedName>
    <definedName name="_xlnm.Print_Area" localSheetId="2">'I. Фін результат'!$A$1:$H$99</definedName>
    <definedName name="_xlnm.Print_Area" localSheetId="8">'IV. Кап. інвестиції'!$A$1:$H$18</definedName>
    <definedName name="_xlnm.Print_Area" localSheetId="13">'VII Статутн. капіт'!$A$1:$H$18</definedName>
    <definedName name="_xlnm.Print_Area" localSheetId="4">'ІІ. Розр. з бюджетом'!$A$1:$H$49</definedName>
    <definedName name="_xlnm.Print_Area" localSheetId="6">'ІІІ. Рух грош. коштів'!$A$1:$H$72</definedName>
    <definedName name="_xlnm.Print_Area" localSheetId="1">'Осн. фін. пок.'!$A$1:$H$128</definedName>
    <definedName name="_xlnm.Print_Area" localSheetId="9">'Розшифровка до капівидатків'!$A$1:$G$45</definedName>
    <definedName name="_xlnm.Print_Area" localSheetId="7">'Розшифровка до Руху'!$A$1:$G$67</definedName>
    <definedName name="_xlnm.Print_Area" localSheetId="14">'Розшифровка до Статутного'!$A$1:$G$16</definedName>
    <definedName name="_xlnm.Print_Area" localSheetId="5">'Розшифровка з розр з бюджет'!$A$1:$G$28</definedName>
    <definedName name="_xlnm.Print_Area" localSheetId="3">'Розшифровка фінрезультати '!$A$1:$G$56</definedName>
    <definedName name="п" localSheetId="3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3">#REF!</definedName>
    <definedName name="р">#REF!</definedName>
    <definedName name="т">[32]Inform!$E$6</definedName>
    <definedName name="тариф">[33]Inform!$G$2</definedName>
    <definedName name="уйцукйцуйу" localSheetId="3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 localSheetId="3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C84" i="14" l="1"/>
  <c r="L8" i="2" l="1"/>
  <c r="K8" i="2"/>
  <c r="J7" i="27"/>
  <c r="G16" i="18"/>
  <c r="H37" i="2" l="1"/>
  <c r="D15" i="2"/>
  <c r="M39" i="10" l="1"/>
  <c r="G31" i="19"/>
  <c r="G29" i="19"/>
  <c r="G28" i="19"/>
  <c r="G66" i="2"/>
  <c r="G32" i="2"/>
  <c r="H100" i="14"/>
  <c r="G96" i="14"/>
  <c r="G65" i="18"/>
  <c r="G30" i="18"/>
  <c r="H30" i="18"/>
  <c r="G24" i="18"/>
  <c r="H24" i="18"/>
  <c r="G22" i="18"/>
  <c r="H22" i="18"/>
  <c r="G21" i="19"/>
  <c r="H21" i="19"/>
  <c r="D19" i="18" l="1"/>
  <c r="D9" i="18"/>
  <c r="F15" i="2" l="1"/>
  <c r="G42" i="10" l="1"/>
  <c r="G42" i="18" l="1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0" i="18"/>
  <c r="H50" i="18"/>
  <c r="G51" i="18"/>
  <c r="H51" i="18"/>
  <c r="G53" i="18"/>
  <c r="H53" i="18"/>
  <c r="G55" i="18"/>
  <c r="H55" i="18"/>
  <c r="G56" i="18"/>
  <c r="H56" i="18"/>
  <c r="G57" i="18"/>
  <c r="H57" i="18"/>
  <c r="G59" i="18"/>
  <c r="H59" i="18"/>
  <c r="G60" i="18"/>
  <c r="H60" i="18"/>
  <c r="G61" i="18"/>
  <c r="H61" i="18"/>
  <c r="G62" i="18"/>
  <c r="H62" i="18"/>
  <c r="G63" i="18"/>
  <c r="H63" i="18"/>
  <c r="G66" i="18"/>
  <c r="H66" i="18"/>
  <c r="G67" i="18"/>
  <c r="H67" i="18"/>
  <c r="G40" i="18"/>
  <c r="G97" i="14" l="1"/>
  <c r="F9" i="18" l="1"/>
  <c r="D9" i="22" l="1"/>
  <c r="D7" i="22" s="1"/>
  <c r="E9" i="22"/>
  <c r="C9" i="22"/>
  <c r="C7" i="22" s="1"/>
  <c r="G10" i="22"/>
  <c r="G14" i="22"/>
  <c r="F14" i="22"/>
  <c r="E12" i="22"/>
  <c r="E7" i="22" l="1"/>
  <c r="G7" i="22" s="1"/>
  <c r="G22" i="23" l="1"/>
  <c r="E10" i="23"/>
  <c r="D10" i="23"/>
  <c r="G10" i="23" l="1"/>
  <c r="E23" i="23"/>
  <c r="D23" i="23"/>
  <c r="G32" i="23"/>
  <c r="G23" i="23" l="1"/>
  <c r="J95" i="14"/>
  <c r="C28" i="22"/>
  <c r="D43" i="26" l="1"/>
  <c r="C25" i="26"/>
  <c r="G21" i="26"/>
  <c r="G22" i="26"/>
  <c r="G23" i="26"/>
  <c r="G77" i="2"/>
  <c r="G71" i="2"/>
  <c r="H95" i="14"/>
  <c r="H96" i="14"/>
  <c r="H97" i="14"/>
  <c r="H98" i="14"/>
  <c r="H101" i="14"/>
  <c r="H102" i="14"/>
  <c r="H104" i="14"/>
  <c r="H105" i="14"/>
  <c r="H93" i="14"/>
  <c r="G102" i="14"/>
  <c r="G95" i="14"/>
  <c r="G98" i="14"/>
  <c r="G100" i="14"/>
  <c r="G101" i="14"/>
  <c r="G104" i="14"/>
  <c r="G105" i="14"/>
  <c r="G93" i="14"/>
  <c r="H70" i="27" l="1"/>
  <c r="I70" i="27" s="1"/>
  <c r="H71" i="27"/>
  <c r="I71" i="27" s="1"/>
  <c r="H72" i="27"/>
  <c r="I72" i="27" s="1"/>
  <c r="H73" i="27"/>
  <c r="I73" i="27" s="1"/>
  <c r="H74" i="27"/>
  <c r="I74" i="27" s="1"/>
  <c r="H75" i="27"/>
  <c r="I75" i="27" s="1"/>
  <c r="H76" i="27"/>
  <c r="H58" i="27"/>
  <c r="H59" i="27"/>
  <c r="H60" i="27"/>
  <c r="H61" i="27"/>
  <c r="H57" i="27"/>
  <c r="I57" i="27" s="1"/>
  <c r="H39" i="27"/>
  <c r="I39" i="27" s="1"/>
  <c r="H40" i="27"/>
  <c r="I40" i="27" s="1"/>
  <c r="H41" i="27"/>
  <c r="I41" i="27" s="1"/>
  <c r="H43" i="27"/>
  <c r="I43" i="27" s="1"/>
  <c r="H44" i="27"/>
  <c r="I44" i="27" s="1"/>
  <c r="H45" i="27"/>
  <c r="I45" i="27" s="1"/>
  <c r="H47" i="27"/>
  <c r="I47" i="27" s="1"/>
  <c r="H48" i="27"/>
  <c r="I48" i="27" s="1"/>
  <c r="H49" i="27"/>
  <c r="I49" i="27" s="1"/>
  <c r="H27" i="27"/>
  <c r="I27" i="27" s="1"/>
  <c r="H28" i="27"/>
  <c r="I28" i="27" s="1"/>
  <c r="H29" i="27"/>
  <c r="H30" i="27"/>
  <c r="H12" i="27"/>
  <c r="H14" i="27"/>
  <c r="H15" i="27"/>
  <c r="I15" i="27" s="1"/>
  <c r="H16" i="27"/>
  <c r="H17" i="27"/>
  <c r="H18" i="27"/>
  <c r="I18" i="27" s="1"/>
  <c r="F71" i="27"/>
  <c r="G71" i="27" s="1"/>
  <c r="F72" i="27"/>
  <c r="G72" i="27" s="1"/>
  <c r="F73" i="27"/>
  <c r="G73" i="27" s="1"/>
  <c r="F74" i="27"/>
  <c r="G74" i="27" s="1"/>
  <c r="F75" i="27"/>
  <c r="G75" i="27" s="1"/>
  <c r="F76" i="27"/>
  <c r="G76" i="27" s="1"/>
  <c r="F70" i="27"/>
  <c r="G70" i="27" s="1"/>
  <c r="E69" i="27"/>
  <c r="D69" i="27"/>
  <c r="C69" i="27"/>
  <c r="F58" i="27"/>
  <c r="G58" i="27" s="1"/>
  <c r="F59" i="27"/>
  <c r="G59" i="27" s="1"/>
  <c r="F60" i="27"/>
  <c r="G60" i="27" s="1"/>
  <c r="F61" i="27"/>
  <c r="G61" i="27" s="1"/>
  <c r="F57" i="27"/>
  <c r="G57" i="27" s="1"/>
  <c r="H69" i="27" l="1"/>
  <c r="I69" i="27" s="1"/>
  <c r="F69" i="27"/>
  <c r="G69" i="27" s="1"/>
  <c r="F39" i="27"/>
  <c r="G39" i="27" s="1"/>
  <c r="F40" i="27"/>
  <c r="G40" i="27" s="1"/>
  <c r="F41" i="27"/>
  <c r="G41" i="27" s="1"/>
  <c r="F43" i="27"/>
  <c r="G43" i="27" s="1"/>
  <c r="F44" i="27"/>
  <c r="G44" i="27" s="1"/>
  <c r="F45" i="27"/>
  <c r="G45" i="27" s="1"/>
  <c r="F47" i="27"/>
  <c r="G47" i="27" s="1"/>
  <c r="F48" i="27"/>
  <c r="G48" i="27" s="1"/>
  <c r="F49" i="27"/>
  <c r="G49" i="27" s="1"/>
  <c r="E42" i="27"/>
  <c r="D42" i="27"/>
  <c r="C42" i="27"/>
  <c r="E38" i="27"/>
  <c r="D38" i="27"/>
  <c r="C38" i="27"/>
  <c r="F27" i="27"/>
  <c r="G27" i="27" s="1"/>
  <c r="F28" i="27"/>
  <c r="G28" i="27" s="1"/>
  <c r="F29" i="27"/>
  <c r="G29" i="27" s="1"/>
  <c r="F30" i="27"/>
  <c r="G30" i="27" s="1"/>
  <c r="D26" i="27"/>
  <c r="E26" i="27"/>
  <c r="C26" i="27"/>
  <c r="F12" i="27"/>
  <c r="G12" i="27" s="1"/>
  <c r="F14" i="27"/>
  <c r="G14" i="27" s="1"/>
  <c r="F15" i="27"/>
  <c r="G15" i="27" s="1"/>
  <c r="F16" i="27"/>
  <c r="G16" i="27" s="1"/>
  <c r="H42" i="27" l="1"/>
  <c r="I42" i="27" s="1"/>
  <c r="H26" i="27"/>
  <c r="I26" i="27" s="1"/>
  <c r="H38" i="27"/>
  <c r="I38" i="27" s="1"/>
  <c r="F42" i="27"/>
  <c r="G42" i="27" s="1"/>
  <c r="F38" i="27"/>
  <c r="G38" i="27" s="1"/>
  <c r="C46" i="27"/>
  <c r="D46" i="27"/>
  <c r="E46" i="27"/>
  <c r="F26" i="27"/>
  <c r="G26" i="27" s="1"/>
  <c r="H46" i="27" l="1"/>
  <c r="I46" i="27" s="1"/>
  <c r="F46" i="27"/>
  <c r="G46" i="27" s="1"/>
  <c r="C17" i="27"/>
  <c r="C18" i="27"/>
  <c r="D7" i="27"/>
  <c r="F18" i="27" l="1"/>
  <c r="G18" i="27" s="1"/>
  <c r="F17" i="27"/>
  <c r="G17" i="27" s="1"/>
  <c r="C7" i="27"/>
  <c r="E13" i="27"/>
  <c r="E11" i="27"/>
  <c r="E10" i="27"/>
  <c r="E9" i="27"/>
  <c r="H13" i="27" l="1"/>
  <c r="I13" i="27" s="1"/>
  <c r="H9" i="27"/>
  <c r="I9" i="27" s="1"/>
  <c r="H10" i="27"/>
  <c r="I10" i="27" s="1"/>
  <c r="H11" i="27"/>
  <c r="I11" i="27" s="1"/>
  <c r="F10" i="27"/>
  <c r="G10" i="27" s="1"/>
  <c r="F13" i="27"/>
  <c r="G13" i="27" s="1"/>
  <c r="F9" i="27"/>
  <c r="G9" i="27" s="1"/>
  <c r="F11" i="27"/>
  <c r="G11" i="27" s="1"/>
  <c r="E8" i="27"/>
  <c r="J8" i="27" s="1"/>
  <c r="H8" i="27" l="1"/>
  <c r="I8" i="27" s="1"/>
  <c r="E7" i="27"/>
  <c r="F8" i="27"/>
  <c r="G8" i="27" s="1"/>
  <c r="D121" i="14"/>
  <c r="D120" i="14"/>
  <c r="D119" i="14"/>
  <c r="H7" i="27" l="1"/>
  <c r="I7" i="27" s="1"/>
  <c r="J15" i="27"/>
  <c r="J14" i="27"/>
  <c r="J17" i="27"/>
  <c r="J16" i="27"/>
  <c r="J12" i="27"/>
  <c r="J10" i="27"/>
  <c r="J13" i="27"/>
  <c r="J9" i="27"/>
  <c r="J11" i="27"/>
  <c r="F7" i="27"/>
  <c r="G7" i="27" s="1"/>
  <c r="H38" i="19"/>
  <c r="G38" i="19"/>
  <c r="D95" i="2" l="1"/>
  <c r="D87" i="2"/>
  <c r="D86" i="2"/>
  <c r="D85" i="2"/>
  <c r="D84" i="2"/>
  <c r="D83" i="2"/>
  <c r="D67" i="2"/>
  <c r="D64" i="2"/>
  <c r="D52" i="2"/>
  <c r="D48" i="2"/>
  <c r="D40" i="2"/>
  <c r="D19" i="2"/>
  <c r="D78" i="2" l="1"/>
  <c r="C93" i="2"/>
  <c r="E95" i="2"/>
  <c r="E87" i="2"/>
  <c r="E86" i="2"/>
  <c r="E85" i="2"/>
  <c r="E84" i="2"/>
  <c r="E83" i="2"/>
  <c r="E67" i="2"/>
  <c r="E64" i="2"/>
  <c r="E52" i="2"/>
  <c r="E48" i="2"/>
  <c r="E78" i="2" s="1"/>
  <c r="E40" i="2"/>
  <c r="E19" i="2"/>
  <c r="E9" i="2"/>
  <c r="F46" i="26"/>
  <c r="F47" i="26"/>
  <c r="F48" i="26"/>
  <c r="F50" i="26"/>
  <c r="F51" i="26"/>
  <c r="G46" i="26"/>
  <c r="G47" i="26"/>
  <c r="G48" i="26"/>
  <c r="G50" i="26"/>
  <c r="G51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2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D49" i="26"/>
  <c r="E49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4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1" i="18"/>
  <c r="E21" i="18"/>
  <c r="G49" i="26" l="1"/>
  <c r="F49" i="26"/>
  <c r="E79" i="2"/>
  <c r="E18" i="2"/>
  <c r="E59" i="2" s="1"/>
  <c r="E82" i="2" l="1"/>
  <c r="E70" i="2"/>
  <c r="E75" i="2" s="1"/>
  <c r="E88" i="2" l="1"/>
  <c r="C91" i="2"/>
  <c r="C49" i="26" l="1"/>
  <c r="G45" i="26"/>
  <c r="F45" i="26"/>
  <c r="E44" i="26"/>
  <c r="E43" i="26" s="1"/>
  <c r="G43" i="26" s="1"/>
  <c r="D44" i="26"/>
  <c r="C44" i="26"/>
  <c r="C43" i="26" s="1"/>
  <c r="F42" i="26"/>
  <c r="D41" i="26"/>
  <c r="C41" i="26"/>
  <c r="F40" i="26"/>
  <c r="E39" i="26"/>
  <c r="D39" i="26"/>
  <c r="C39" i="26"/>
  <c r="E25" i="26"/>
  <c r="D25" i="26"/>
  <c r="C9" i="26"/>
  <c r="C6" i="26" s="1"/>
  <c r="E6" i="26"/>
  <c r="D6" i="26"/>
  <c r="G25" i="26" l="1"/>
  <c r="D17" i="2"/>
  <c r="D9" i="2" s="1"/>
  <c r="F17" i="2"/>
  <c r="G6" i="26"/>
  <c r="F41" i="26"/>
  <c r="G41" i="26"/>
  <c r="F39" i="26"/>
  <c r="G39" i="26"/>
  <c r="F43" i="26"/>
  <c r="F44" i="26"/>
  <c r="G44" i="26"/>
  <c r="F25" i="26"/>
  <c r="F6" i="26"/>
  <c r="D79" i="2" l="1"/>
  <c r="D18" i="2"/>
  <c r="D28" i="22"/>
  <c r="D56" i="22"/>
  <c r="D53" i="22" s="1"/>
  <c r="E56" i="22"/>
  <c r="E53" i="22" s="1"/>
  <c r="D51" i="22"/>
  <c r="E51" i="22"/>
  <c r="D49" i="22"/>
  <c r="E49" i="22"/>
  <c r="D40" i="22"/>
  <c r="E40" i="22"/>
  <c r="D26" i="22"/>
  <c r="E26" i="22"/>
  <c r="C26" i="22"/>
  <c r="C56" i="22"/>
  <c r="C53" i="22" s="1"/>
  <c r="C51" i="22"/>
  <c r="C49" i="22"/>
  <c r="C40" i="22"/>
  <c r="E28" i="22"/>
  <c r="D7" i="23"/>
  <c r="E8" i="3" s="1"/>
  <c r="E7" i="23"/>
  <c r="C7" i="23"/>
  <c r="C8" i="3" s="1"/>
  <c r="D10" i="3"/>
  <c r="F10" i="3" s="1"/>
  <c r="D33" i="23"/>
  <c r="E11" i="3" s="1"/>
  <c r="E33" i="23"/>
  <c r="C33" i="23"/>
  <c r="C11" i="3" s="1"/>
  <c r="D36" i="23"/>
  <c r="E12" i="3" s="1"/>
  <c r="E36" i="23"/>
  <c r="D12" i="3" s="1"/>
  <c r="F12" i="3" s="1"/>
  <c r="C36" i="23"/>
  <c r="C12" i="3" s="1"/>
  <c r="E39" i="23"/>
  <c r="D13" i="3" s="1"/>
  <c r="F13" i="3" s="1"/>
  <c r="D11" i="3"/>
  <c r="F11" i="3" s="1"/>
  <c r="D8" i="3"/>
  <c r="F8" i="3" s="1"/>
  <c r="G29" i="23"/>
  <c r="G28" i="23"/>
  <c r="G27" i="23"/>
  <c r="G26" i="23"/>
  <c r="G25" i="23"/>
  <c r="G24" i="23"/>
  <c r="F29" i="23"/>
  <c r="F28" i="23"/>
  <c r="F27" i="23"/>
  <c r="F26" i="23"/>
  <c r="F25" i="23"/>
  <c r="F24" i="23"/>
  <c r="E10" i="3"/>
  <c r="D39" i="23"/>
  <c r="E13" i="3" s="1"/>
  <c r="C39" i="23"/>
  <c r="C13" i="3" s="1"/>
  <c r="C23" i="23"/>
  <c r="C10" i="3" s="1"/>
  <c r="F20" i="23"/>
  <c r="F19" i="23"/>
  <c r="F18" i="23"/>
  <c r="F17" i="23"/>
  <c r="F16" i="23"/>
  <c r="F15" i="23"/>
  <c r="F14" i="23"/>
  <c r="F13" i="23"/>
  <c r="F12" i="23"/>
  <c r="F11" i="23"/>
  <c r="G20" i="23"/>
  <c r="G19" i="23"/>
  <c r="G18" i="23"/>
  <c r="G17" i="23"/>
  <c r="G16" i="23"/>
  <c r="G15" i="23"/>
  <c r="G14" i="23"/>
  <c r="G13" i="23"/>
  <c r="G12" i="23"/>
  <c r="G11" i="23"/>
  <c r="E9" i="3"/>
  <c r="C10" i="23"/>
  <c r="C9" i="3" s="1"/>
  <c r="O39" i="10"/>
  <c r="O38" i="10"/>
  <c r="O37" i="10"/>
  <c r="O36" i="10"/>
  <c r="O35" i="10"/>
  <c r="O34" i="10"/>
  <c r="N39" i="10"/>
  <c r="N38" i="10"/>
  <c r="N37" i="10"/>
  <c r="N36" i="10"/>
  <c r="N35" i="10"/>
  <c r="N34" i="10"/>
  <c r="M38" i="10"/>
  <c r="M37" i="10"/>
  <c r="M36" i="10"/>
  <c r="M35" i="10"/>
  <c r="M34" i="10"/>
  <c r="N40" i="10"/>
  <c r="L39" i="10"/>
  <c r="L38" i="10"/>
  <c r="L37" i="10"/>
  <c r="L36" i="10"/>
  <c r="L35" i="10"/>
  <c r="L34" i="10"/>
  <c r="K39" i="10"/>
  <c r="K38" i="10"/>
  <c r="K37" i="10"/>
  <c r="K36" i="10"/>
  <c r="K35" i="10"/>
  <c r="K34" i="10"/>
  <c r="J39" i="10"/>
  <c r="J38" i="10"/>
  <c r="J37" i="10"/>
  <c r="J36" i="10"/>
  <c r="J35" i="10"/>
  <c r="J34" i="10"/>
  <c r="D42" i="10"/>
  <c r="M42" i="10" s="1"/>
  <c r="C24" i="22" l="1"/>
  <c r="E6" i="23"/>
  <c r="D6" i="23"/>
  <c r="D25" i="22"/>
  <c r="D9" i="3"/>
  <c r="F9" i="3" s="1"/>
  <c r="E24" i="22"/>
  <c r="D59" i="2"/>
  <c r="M18" i="2"/>
  <c r="N18" i="2" s="1"/>
  <c r="C25" i="22"/>
  <c r="E25" i="22"/>
  <c r="D24" i="22"/>
  <c r="C6" i="23"/>
  <c r="F24" i="22" l="1"/>
  <c r="G24" i="22"/>
  <c r="D82" i="2"/>
  <c r="D88" i="2" s="1"/>
  <c r="D70" i="2"/>
  <c r="D75" i="2" s="1"/>
  <c r="C44" i="18"/>
  <c r="C41" i="18" s="1"/>
  <c r="F19" i="19"/>
  <c r="C22" i="25" l="1"/>
  <c r="C19" i="25"/>
  <c r="C16" i="25"/>
  <c r="C13" i="25"/>
  <c r="C9" i="25"/>
  <c r="C7" i="25"/>
  <c r="G20" i="25" l="1"/>
  <c r="E22" i="25"/>
  <c r="D22" i="25"/>
  <c r="F20" i="25"/>
  <c r="E19" i="25"/>
  <c r="D19" i="25"/>
  <c r="E16" i="25"/>
  <c r="D16" i="25"/>
  <c r="F10" i="25"/>
  <c r="E9" i="25"/>
  <c r="D9" i="25"/>
  <c r="D27" i="19"/>
  <c r="E27" i="19"/>
  <c r="F27" i="19"/>
  <c r="C27" i="19"/>
  <c r="H30" i="19"/>
  <c r="H31" i="19"/>
  <c r="H32" i="19"/>
  <c r="H33" i="19"/>
  <c r="H34" i="19"/>
  <c r="H28" i="19"/>
  <c r="F9" i="25" l="1"/>
  <c r="G19" i="25"/>
  <c r="G22" i="25"/>
  <c r="F22" i="25"/>
  <c r="F19" i="25"/>
  <c r="G23" i="25" l="1"/>
  <c r="F23" i="25"/>
  <c r="G17" i="25"/>
  <c r="F17" i="25"/>
  <c r="G16" i="25"/>
  <c r="F16" i="25"/>
  <c r="G14" i="25"/>
  <c r="F14" i="25"/>
  <c r="E13" i="25"/>
  <c r="D13" i="25"/>
  <c r="G10" i="25"/>
  <c r="G8" i="25"/>
  <c r="F8" i="25"/>
  <c r="E7" i="25"/>
  <c r="D7" i="25"/>
  <c r="G13" i="25" l="1"/>
  <c r="G9" i="25"/>
  <c r="G7" i="25"/>
  <c r="F7" i="25"/>
  <c r="F13" i="25"/>
  <c r="F40" i="22"/>
  <c r="F48" i="22"/>
  <c r="G40" i="22"/>
  <c r="G48" i="22"/>
  <c r="D44" i="18"/>
  <c r="D41" i="18" s="1"/>
  <c r="E44" i="18"/>
  <c r="E41" i="18" s="1"/>
  <c r="F44" i="18"/>
  <c r="F41" i="18" l="1"/>
  <c r="G41" i="18" s="1"/>
  <c r="G44" i="18"/>
  <c r="H44" i="18"/>
  <c r="D51" i="14"/>
  <c r="E51" i="14"/>
  <c r="F51" i="14"/>
  <c r="C51" i="14"/>
  <c r="D45" i="14"/>
  <c r="E45" i="14"/>
  <c r="F45" i="14"/>
  <c r="C45" i="14"/>
  <c r="D44" i="14"/>
  <c r="E44" i="14"/>
  <c r="F44" i="14"/>
  <c r="C44" i="14"/>
  <c r="D43" i="14"/>
  <c r="E43" i="14"/>
  <c r="F43" i="14"/>
  <c r="C43" i="14"/>
  <c r="D42" i="14"/>
  <c r="F42" i="14"/>
  <c r="G42" i="14" s="1"/>
  <c r="C42" i="14"/>
  <c r="D25" i="14"/>
  <c r="E25" i="14"/>
  <c r="F25" i="14"/>
  <c r="G7" i="24"/>
  <c r="G8" i="24"/>
  <c r="G9" i="24"/>
  <c r="G10" i="24"/>
  <c r="G11" i="24"/>
  <c r="G12" i="24"/>
  <c r="F7" i="24"/>
  <c r="F8" i="24"/>
  <c r="F9" i="24"/>
  <c r="F10" i="24"/>
  <c r="F11" i="24"/>
  <c r="F12" i="24"/>
  <c r="E6" i="24"/>
  <c r="D6" i="24"/>
  <c r="G6" i="24" l="1"/>
  <c r="F6" i="24"/>
  <c r="G7" i="23" l="1"/>
  <c r="G8" i="23"/>
  <c r="G9" i="23"/>
  <c r="G21" i="23"/>
  <c r="G30" i="23"/>
  <c r="G31" i="23"/>
  <c r="G33" i="23"/>
  <c r="G34" i="23"/>
  <c r="G35" i="23"/>
  <c r="G36" i="23"/>
  <c r="G37" i="23"/>
  <c r="G38" i="23"/>
  <c r="G39" i="23"/>
  <c r="G40" i="23"/>
  <c r="G41" i="23"/>
  <c r="G6" i="23"/>
  <c r="F7" i="23"/>
  <c r="F8" i="23"/>
  <c r="F9" i="23"/>
  <c r="F10" i="23"/>
  <c r="F21" i="23"/>
  <c r="F22" i="23"/>
  <c r="F23" i="23"/>
  <c r="F30" i="23"/>
  <c r="F31" i="23"/>
  <c r="F33" i="23"/>
  <c r="F34" i="23"/>
  <c r="F35" i="23"/>
  <c r="F36" i="23"/>
  <c r="F37" i="23"/>
  <c r="F38" i="23"/>
  <c r="F39" i="23"/>
  <c r="F40" i="23"/>
  <c r="F41" i="23"/>
  <c r="F6" i="23"/>
  <c r="G8" i="22"/>
  <c r="G9" i="22"/>
  <c r="G11" i="22"/>
  <c r="G12" i="22"/>
  <c r="G13" i="22"/>
  <c r="G16" i="22"/>
  <c r="G17" i="22"/>
  <c r="G18" i="22"/>
  <c r="G19" i="22"/>
  <c r="G22" i="22"/>
  <c r="G23" i="22"/>
  <c r="G25" i="22"/>
  <c r="G26" i="22"/>
  <c r="G27" i="22"/>
  <c r="G28" i="22"/>
  <c r="G39" i="22"/>
  <c r="G49" i="22"/>
  <c r="G50" i="22"/>
  <c r="G51" i="22"/>
  <c r="G52" i="22"/>
  <c r="G53" i="22"/>
  <c r="G55" i="22"/>
  <c r="G56" i="22"/>
  <c r="G57" i="22"/>
  <c r="G60" i="22"/>
  <c r="G61" i="22"/>
  <c r="G63" i="22"/>
  <c r="G64" i="22"/>
  <c r="F8" i="22"/>
  <c r="F9" i="22"/>
  <c r="F11" i="22"/>
  <c r="F12" i="22"/>
  <c r="F13" i="22"/>
  <c r="F16" i="22"/>
  <c r="F17" i="22"/>
  <c r="F18" i="22"/>
  <c r="F19" i="22"/>
  <c r="F22" i="22"/>
  <c r="F23" i="22"/>
  <c r="F25" i="22"/>
  <c r="F26" i="22"/>
  <c r="F27" i="22"/>
  <c r="F28" i="22"/>
  <c r="F39" i="22"/>
  <c r="F49" i="22"/>
  <c r="F50" i="22"/>
  <c r="F51" i="22"/>
  <c r="F52" i="22"/>
  <c r="F53" i="22"/>
  <c r="F55" i="22"/>
  <c r="F56" i="22"/>
  <c r="F57" i="22"/>
  <c r="F60" i="22"/>
  <c r="F61" i="22"/>
  <c r="F63" i="22"/>
  <c r="F64" i="22"/>
  <c r="I25" i="10" l="1"/>
  <c r="I24" i="10"/>
  <c r="I23" i="10"/>
  <c r="F25" i="10"/>
  <c r="F24" i="10"/>
  <c r="F23" i="10"/>
  <c r="C25" i="10"/>
  <c r="C24" i="10"/>
  <c r="C23" i="10"/>
  <c r="E14" i="11"/>
  <c r="F14" i="11"/>
  <c r="G14" i="11"/>
  <c r="D14" i="11"/>
  <c r="D21" i="18"/>
  <c r="D8" i="18"/>
  <c r="E8" i="18"/>
  <c r="F8" i="18"/>
  <c r="C8" i="18"/>
  <c r="D54" i="18"/>
  <c r="E54" i="18"/>
  <c r="E64" i="18" s="1"/>
  <c r="E70" i="14" s="1"/>
  <c r="F54" i="18"/>
  <c r="D58" i="18"/>
  <c r="D64" i="18" s="1"/>
  <c r="D70" i="14" s="1"/>
  <c r="E58" i="18"/>
  <c r="F58" i="18"/>
  <c r="C58" i="18"/>
  <c r="C54" i="18"/>
  <c r="G58" i="18" l="1"/>
  <c r="H58" i="18"/>
  <c r="G54" i="18"/>
  <c r="H54" i="18"/>
  <c r="F64" i="18"/>
  <c r="C64" i="18"/>
  <c r="C70" i="14" s="1"/>
  <c r="F70" i="14" l="1"/>
  <c r="G64" i="18"/>
  <c r="H64" i="18"/>
  <c r="H13" i="18"/>
  <c r="G13" i="18"/>
  <c r="G25" i="19" l="1"/>
  <c r="H25" i="19"/>
  <c r="F103" i="14" l="1"/>
  <c r="F99" i="14"/>
  <c r="F94" i="14"/>
  <c r="F106" i="14" l="1"/>
  <c r="F90" i="14"/>
  <c r="D118" i="14"/>
  <c r="D36" i="19"/>
  <c r="E36" i="19"/>
  <c r="F36" i="19"/>
  <c r="C36" i="19"/>
  <c r="C63" i="14" s="1"/>
  <c r="D18" i="18"/>
  <c r="F18" i="18"/>
  <c r="C21" i="18"/>
  <c r="D9" i="20"/>
  <c r="E9" i="20"/>
  <c r="F9" i="20"/>
  <c r="C9" i="20"/>
  <c r="H12" i="20"/>
  <c r="H11" i="20"/>
  <c r="D99" i="14"/>
  <c r="E99" i="14"/>
  <c r="G99" i="14" s="1"/>
  <c r="C99" i="14"/>
  <c r="T45" i="9"/>
  <c r="R45" i="9"/>
  <c r="P45" i="9"/>
  <c r="N43" i="9"/>
  <c r="N44" i="9"/>
  <c r="L45" i="9"/>
  <c r="J45" i="9"/>
  <c r="H45" i="9"/>
  <c r="F45" i="9"/>
  <c r="Z33" i="9"/>
  <c r="F85" i="14" s="1"/>
  <c r="V33" i="9"/>
  <c r="F84" i="14" s="1"/>
  <c r="R33" i="9"/>
  <c r="F83" i="14" s="1"/>
  <c r="N33" i="9"/>
  <c r="F82" i="14" s="1"/>
  <c r="Y33" i="9"/>
  <c r="E85" i="14" s="1"/>
  <c r="U33" i="9"/>
  <c r="E84" i="14" s="1"/>
  <c r="Q33" i="9"/>
  <c r="E83" i="14" s="1"/>
  <c r="M33" i="9"/>
  <c r="E82" i="14" s="1"/>
  <c r="AD29" i="9"/>
  <c r="AD30" i="9"/>
  <c r="AD31" i="9"/>
  <c r="AD32" i="9"/>
  <c r="AC31" i="9"/>
  <c r="AC29" i="9"/>
  <c r="AC30" i="9"/>
  <c r="AC32" i="9"/>
  <c r="AB33" i="9"/>
  <c r="AA29" i="9"/>
  <c r="AA30" i="9"/>
  <c r="AA31" i="9"/>
  <c r="AA32" i="9"/>
  <c r="AB32" i="9"/>
  <c r="AB31" i="9"/>
  <c r="AB30" i="9"/>
  <c r="AB29" i="9"/>
  <c r="W29" i="9"/>
  <c r="W30" i="9"/>
  <c r="W31" i="9"/>
  <c r="W32" i="9"/>
  <c r="X32" i="9"/>
  <c r="X31" i="9"/>
  <c r="X30" i="9"/>
  <c r="X29" i="9"/>
  <c r="S29" i="9"/>
  <c r="S30" i="9"/>
  <c r="S31" i="9"/>
  <c r="S32" i="9"/>
  <c r="T32" i="9"/>
  <c r="T31" i="9"/>
  <c r="T30" i="9"/>
  <c r="T29" i="9"/>
  <c r="O29" i="9"/>
  <c r="O30" i="9"/>
  <c r="O31" i="9"/>
  <c r="O32" i="9"/>
  <c r="X20" i="9"/>
  <c r="U20" i="9"/>
  <c r="AA19" i="9"/>
  <c r="AD19" i="9"/>
  <c r="AD18" i="9"/>
  <c r="AA18" i="9"/>
  <c r="R20" i="9"/>
  <c r="X9" i="9"/>
  <c r="U9" i="9"/>
  <c r="AD8" i="9"/>
  <c r="AD7" i="9"/>
  <c r="AA8" i="9"/>
  <c r="AA7" i="9"/>
  <c r="R9" i="9"/>
  <c r="F116" i="14"/>
  <c r="F115" i="14"/>
  <c r="F114" i="14"/>
  <c r="E116" i="14"/>
  <c r="E115" i="14"/>
  <c r="E114" i="14"/>
  <c r="F112" i="14"/>
  <c r="F111" i="14"/>
  <c r="F110" i="14"/>
  <c r="E112" i="14"/>
  <c r="E111" i="14"/>
  <c r="E110" i="14"/>
  <c r="D66" i="10"/>
  <c r="H66" i="10"/>
  <c r="L66" i="10"/>
  <c r="N63" i="10"/>
  <c r="N60" i="10"/>
  <c r="N57" i="10"/>
  <c r="F66" i="10"/>
  <c r="J66" i="10"/>
  <c r="M41" i="10"/>
  <c r="N41" i="10"/>
  <c r="O41" i="10"/>
  <c r="O40" i="10"/>
  <c r="M40" i="10"/>
  <c r="J41" i="10"/>
  <c r="K41" i="10"/>
  <c r="L41" i="10"/>
  <c r="L40" i="10"/>
  <c r="K40" i="10"/>
  <c r="J40" i="10"/>
  <c r="D126" i="14"/>
  <c r="D125" i="14"/>
  <c r="D124" i="14"/>
  <c r="F54" i="14"/>
  <c r="F122" i="14" s="1"/>
  <c r="I10" i="10"/>
  <c r="E126" i="14"/>
  <c r="E125" i="14"/>
  <c r="E124" i="14"/>
  <c r="E54" i="14"/>
  <c r="F18" i="10" s="1"/>
  <c r="F10" i="10"/>
  <c r="F120" i="14"/>
  <c r="E120" i="14"/>
  <c r="F121" i="14"/>
  <c r="E121" i="14"/>
  <c r="F119" i="14"/>
  <c r="E119" i="14"/>
  <c r="C121" i="14"/>
  <c r="C120" i="14"/>
  <c r="C119" i="14"/>
  <c r="C54" i="14"/>
  <c r="D54" i="14"/>
  <c r="D122" i="14" s="1"/>
  <c r="C126" i="14"/>
  <c r="C125" i="14"/>
  <c r="C124" i="14"/>
  <c r="C10" i="10"/>
  <c r="N11" i="10"/>
  <c r="N12" i="10"/>
  <c r="N13" i="10"/>
  <c r="I14" i="10"/>
  <c r="F14" i="10"/>
  <c r="N15" i="10"/>
  <c r="N16" i="10"/>
  <c r="N17" i="10"/>
  <c r="N19" i="10"/>
  <c r="N20" i="10"/>
  <c r="N21" i="10"/>
  <c r="L11" i="10"/>
  <c r="L12" i="10"/>
  <c r="L13" i="10"/>
  <c r="L15" i="10"/>
  <c r="L16" i="10"/>
  <c r="L17" i="10"/>
  <c r="L19" i="10"/>
  <c r="L20" i="10"/>
  <c r="L21" i="10"/>
  <c r="C14" i="10"/>
  <c r="D103" i="14"/>
  <c r="E103" i="14"/>
  <c r="G103" i="14" s="1"/>
  <c r="C103" i="14"/>
  <c r="D94" i="14"/>
  <c r="E94" i="14"/>
  <c r="H94" i="14" s="1"/>
  <c r="C94" i="14"/>
  <c r="D91" i="14"/>
  <c r="E91" i="14"/>
  <c r="F91" i="14"/>
  <c r="C91" i="14"/>
  <c r="E26" i="14"/>
  <c r="E27" i="14" s="1"/>
  <c r="E31" i="14"/>
  <c r="F9" i="2"/>
  <c r="M9" i="2" s="1"/>
  <c r="N9" i="2" s="1"/>
  <c r="F48" i="2"/>
  <c r="F30" i="14" s="1"/>
  <c r="F52" i="2"/>
  <c r="F31" i="14" s="1"/>
  <c r="D75" i="14"/>
  <c r="D76" i="14"/>
  <c r="D77" i="14"/>
  <c r="D78" i="14"/>
  <c r="D79" i="14"/>
  <c r="D80" i="14"/>
  <c r="E75" i="14"/>
  <c r="E76" i="14"/>
  <c r="E77" i="14"/>
  <c r="E78" i="14"/>
  <c r="E79" i="14"/>
  <c r="E80" i="14"/>
  <c r="F75" i="14"/>
  <c r="F76" i="14"/>
  <c r="F77" i="14"/>
  <c r="F78" i="14"/>
  <c r="G78" i="14" s="1"/>
  <c r="F79" i="14"/>
  <c r="F80" i="14"/>
  <c r="C76" i="14"/>
  <c r="C77" i="14"/>
  <c r="C78" i="14"/>
  <c r="C79" i="14"/>
  <c r="C80" i="14"/>
  <c r="C75" i="14"/>
  <c r="D67" i="14"/>
  <c r="E67" i="14"/>
  <c r="F67" i="14"/>
  <c r="C67" i="14"/>
  <c r="E19" i="11"/>
  <c r="F19" i="11"/>
  <c r="G19" i="11"/>
  <c r="D19" i="11"/>
  <c r="D56" i="14"/>
  <c r="E56" i="14"/>
  <c r="F56" i="14"/>
  <c r="C56" i="14"/>
  <c r="E15" i="11"/>
  <c r="F15" i="11"/>
  <c r="G15" i="11"/>
  <c r="D15" i="11"/>
  <c r="F84" i="2"/>
  <c r="F86" i="2"/>
  <c r="F85" i="2"/>
  <c r="F87" i="2"/>
  <c r="F83" i="2"/>
  <c r="C83" i="2"/>
  <c r="G8" i="3"/>
  <c r="H8" i="3"/>
  <c r="G9" i="3"/>
  <c r="H9" i="3"/>
  <c r="G10" i="3"/>
  <c r="H10" i="3"/>
  <c r="G11" i="3"/>
  <c r="H11" i="3"/>
  <c r="G12" i="3"/>
  <c r="H12" i="3"/>
  <c r="G13" i="3"/>
  <c r="H13" i="3"/>
  <c r="D7" i="3"/>
  <c r="E7" i="3"/>
  <c r="F7" i="3"/>
  <c r="C7" i="3"/>
  <c r="G9" i="18"/>
  <c r="H9" i="18"/>
  <c r="G10" i="18"/>
  <c r="H10" i="18"/>
  <c r="G11" i="18"/>
  <c r="H11" i="18"/>
  <c r="G12" i="18"/>
  <c r="H12" i="18"/>
  <c r="G14" i="18"/>
  <c r="H14" i="18"/>
  <c r="G17" i="18"/>
  <c r="H17" i="18"/>
  <c r="G19" i="18"/>
  <c r="H19" i="18"/>
  <c r="G20" i="18"/>
  <c r="H20" i="18"/>
  <c r="G23" i="18"/>
  <c r="H23" i="18"/>
  <c r="G25" i="18"/>
  <c r="H25" i="18"/>
  <c r="G26" i="18"/>
  <c r="H26" i="18"/>
  <c r="G27" i="18"/>
  <c r="H27" i="18"/>
  <c r="G29" i="18"/>
  <c r="H29" i="18"/>
  <c r="G31" i="18"/>
  <c r="H31" i="18"/>
  <c r="G32" i="18"/>
  <c r="H32" i="18"/>
  <c r="G33" i="18"/>
  <c r="H33" i="18"/>
  <c r="G35" i="18"/>
  <c r="H35" i="18"/>
  <c r="G37" i="18"/>
  <c r="H37" i="18"/>
  <c r="G38" i="18"/>
  <c r="H38" i="18"/>
  <c r="G39" i="18"/>
  <c r="H39" i="18"/>
  <c r="H40" i="18"/>
  <c r="F36" i="18"/>
  <c r="E36" i="18"/>
  <c r="E52" i="18" s="1"/>
  <c r="E69" i="14" s="1"/>
  <c r="D36" i="18"/>
  <c r="D52" i="18" s="1"/>
  <c r="D69" i="14" s="1"/>
  <c r="C18" i="18"/>
  <c r="C36" i="18"/>
  <c r="C52" i="18" s="1"/>
  <c r="C69" i="14" s="1"/>
  <c r="D40" i="19"/>
  <c r="E40" i="19"/>
  <c r="F40" i="19"/>
  <c r="F43" i="19" s="1"/>
  <c r="F64" i="14" s="1"/>
  <c r="C40" i="19"/>
  <c r="D63" i="14"/>
  <c r="F63" i="14"/>
  <c r="D62" i="14"/>
  <c r="E62" i="14"/>
  <c r="F62" i="14"/>
  <c r="C62" i="14"/>
  <c r="D19" i="19"/>
  <c r="D61" i="14" s="1"/>
  <c r="E19" i="19"/>
  <c r="E61" i="14" s="1"/>
  <c r="F61" i="14"/>
  <c r="C19" i="19"/>
  <c r="C61" i="14" s="1"/>
  <c r="H20" i="19"/>
  <c r="H22" i="19"/>
  <c r="H23" i="19"/>
  <c r="H24" i="19"/>
  <c r="H26" i="19"/>
  <c r="H29" i="19"/>
  <c r="H35" i="19"/>
  <c r="H37" i="19"/>
  <c r="H39" i="19"/>
  <c r="H41" i="19"/>
  <c r="H42" i="19"/>
  <c r="H10" i="19"/>
  <c r="H11" i="19"/>
  <c r="H12" i="19"/>
  <c r="H13" i="19"/>
  <c r="H14" i="19"/>
  <c r="H15" i="19"/>
  <c r="H16" i="19"/>
  <c r="D9" i="19"/>
  <c r="E9" i="19"/>
  <c r="F9" i="19"/>
  <c r="C9" i="19"/>
  <c r="D53" i="14"/>
  <c r="E53" i="14"/>
  <c r="F53" i="14"/>
  <c r="D55" i="14"/>
  <c r="E55" i="14"/>
  <c r="F55" i="14"/>
  <c r="D57" i="14"/>
  <c r="E57" i="14"/>
  <c r="F57" i="14"/>
  <c r="C55" i="14"/>
  <c r="C57" i="14"/>
  <c r="C53" i="14"/>
  <c r="D47" i="14"/>
  <c r="E47" i="14"/>
  <c r="F47" i="14"/>
  <c r="D48" i="14"/>
  <c r="F48" i="14"/>
  <c r="G48" i="14" s="1"/>
  <c r="C48" i="14"/>
  <c r="C47" i="14"/>
  <c r="D38" i="14"/>
  <c r="E38" i="14"/>
  <c r="F38" i="14"/>
  <c r="C38" i="14"/>
  <c r="D37" i="14"/>
  <c r="E37" i="14"/>
  <c r="F37" i="14"/>
  <c r="C37" i="14"/>
  <c r="D36" i="14"/>
  <c r="E36" i="14"/>
  <c r="F36" i="14"/>
  <c r="C36" i="14"/>
  <c r="D35" i="14"/>
  <c r="E35" i="14"/>
  <c r="F35" i="14"/>
  <c r="C35" i="14"/>
  <c r="G43" i="14"/>
  <c r="G44" i="14"/>
  <c r="G45" i="14"/>
  <c r="G51" i="14"/>
  <c r="G52" i="14"/>
  <c r="H42" i="14"/>
  <c r="H43" i="14"/>
  <c r="H44" i="14"/>
  <c r="H45" i="14"/>
  <c r="H51" i="14"/>
  <c r="H52" i="14"/>
  <c r="C25" i="14"/>
  <c r="C87" i="2"/>
  <c r="C86" i="2"/>
  <c r="C85" i="2"/>
  <c r="G84" i="2"/>
  <c r="C84" i="2"/>
  <c r="G53" i="2"/>
  <c r="G54" i="2"/>
  <c r="G55" i="2"/>
  <c r="G56" i="2"/>
  <c r="G57" i="2"/>
  <c r="G58" i="2"/>
  <c r="G50" i="2"/>
  <c r="G51" i="2"/>
  <c r="G49" i="2"/>
  <c r="G44" i="2"/>
  <c r="H91" i="2"/>
  <c r="H92" i="2"/>
  <c r="H93" i="2"/>
  <c r="H94" i="2"/>
  <c r="F95" i="2"/>
  <c r="H90" i="2"/>
  <c r="H84" i="2"/>
  <c r="F40" i="2"/>
  <c r="F29" i="14" s="1"/>
  <c r="E29" i="14"/>
  <c r="H10" i="2"/>
  <c r="H11" i="2"/>
  <c r="H12" i="2"/>
  <c r="H13" i="2"/>
  <c r="H14" i="2"/>
  <c r="H15" i="2"/>
  <c r="H16" i="2"/>
  <c r="H1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8" i="2"/>
  <c r="H39" i="2"/>
  <c r="H41" i="2"/>
  <c r="H42" i="2"/>
  <c r="H43" i="2"/>
  <c r="H44" i="2"/>
  <c r="H45" i="2"/>
  <c r="H46" i="2"/>
  <c r="H47" i="2"/>
  <c r="H49" i="2"/>
  <c r="H50" i="2"/>
  <c r="H51" i="2"/>
  <c r="H53" i="2"/>
  <c r="H54" i="2"/>
  <c r="H55" i="2"/>
  <c r="H56" i="2"/>
  <c r="H57" i="2"/>
  <c r="H58" i="2"/>
  <c r="H60" i="2"/>
  <c r="H61" i="2"/>
  <c r="H62" i="2"/>
  <c r="H63" i="2"/>
  <c r="H65" i="2"/>
  <c r="H66" i="2"/>
  <c r="H68" i="2"/>
  <c r="H69" i="2"/>
  <c r="H71" i="2"/>
  <c r="H72" i="2"/>
  <c r="H73" i="2"/>
  <c r="H74" i="2"/>
  <c r="H76" i="2"/>
  <c r="H77" i="2"/>
  <c r="H80" i="2"/>
  <c r="H8" i="2"/>
  <c r="D81" i="14"/>
  <c r="C81" i="14"/>
  <c r="D113" i="14"/>
  <c r="C113" i="14"/>
  <c r="D109" i="14"/>
  <c r="C109" i="14"/>
  <c r="D29" i="14"/>
  <c r="C40" i="2"/>
  <c r="C29" i="14" s="1"/>
  <c r="D40" i="14"/>
  <c r="E40" i="14"/>
  <c r="F67" i="2"/>
  <c r="F40" i="14" s="1"/>
  <c r="C67" i="2"/>
  <c r="C40" i="14" s="1"/>
  <c r="D39" i="14"/>
  <c r="E39" i="14"/>
  <c r="F64" i="2"/>
  <c r="F39" i="14" s="1"/>
  <c r="C64" i="2"/>
  <c r="C39" i="14" s="1"/>
  <c r="D31" i="14"/>
  <c r="C52" i="2"/>
  <c r="C31" i="14" s="1"/>
  <c r="D30" i="14"/>
  <c r="E30" i="14"/>
  <c r="C48" i="2"/>
  <c r="C30" i="14" s="1"/>
  <c r="G80" i="2"/>
  <c r="C95" i="2"/>
  <c r="G94" i="2"/>
  <c r="G93" i="2"/>
  <c r="G92" i="2"/>
  <c r="G91" i="2"/>
  <c r="G90" i="2"/>
  <c r="G61" i="2"/>
  <c r="D26" i="14"/>
  <c r="D27" i="14" s="1"/>
  <c r="D28" i="14"/>
  <c r="E28" i="14"/>
  <c r="F19" i="2"/>
  <c r="F28" i="14" s="1"/>
  <c r="C9" i="2"/>
  <c r="C19" i="2"/>
  <c r="C28" i="14" s="1"/>
  <c r="P30" i="9"/>
  <c r="P31" i="9"/>
  <c r="P32" i="9"/>
  <c r="P29" i="9"/>
  <c r="G24" i="19"/>
  <c r="K50" i="10"/>
  <c r="G42" i="19"/>
  <c r="G37" i="19"/>
  <c r="G35" i="19"/>
  <c r="G27" i="19" s="1"/>
  <c r="G26" i="19"/>
  <c r="G23" i="19"/>
  <c r="G22" i="19"/>
  <c r="G20" i="19"/>
  <c r="G16" i="19"/>
  <c r="G15" i="19"/>
  <c r="G14" i="19"/>
  <c r="G13" i="19"/>
  <c r="G12" i="19"/>
  <c r="G11" i="19"/>
  <c r="G10" i="19"/>
  <c r="G76" i="2"/>
  <c r="G74" i="2"/>
  <c r="G69" i="2"/>
  <c r="G65" i="2"/>
  <c r="G63" i="2"/>
  <c r="G62" i="2"/>
  <c r="G60" i="2"/>
  <c r="G47" i="2"/>
  <c r="G46" i="2"/>
  <c r="G45" i="2"/>
  <c r="G43" i="2"/>
  <c r="G42" i="2"/>
  <c r="G41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22" i="2"/>
  <c r="G21" i="2"/>
  <c r="G20" i="2"/>
  <c r="G17" i="2"/>
  <c r="G16" i="2"/>
  <c r="G15" i="2"/>
  <c r="G14" i="2"/>
  <c r="G13" i="2"/>
  <c r="G12" i="2"/>
  <c r="G11" i="2"/>
  <c r="G10" i="2"/>
  <c r="G8" i="2"/>
  <c r="F52" i="18" l="1"/>
  <c r="G36" i="18"/>
  <c r="F22" i="10"/>
  <c r="N45" i="9"/>
  <c r="H9" i="20"/>
  <c r="H7" i="3"/>
  <c r="G94" i="14"/>
  <c r="H99" i="14"/>
  <c r="H103" i="14"/>
  <c r="F107" i="14"/>
  <c r="P11" i="10"/>
  <c r="P13" i="10"/>
  <c r="P12" i="10"/>
  <c r="G67" i="14"/>
  <c r="C18" i="2"/>
  <c r="J18" i="2" s="1"/>
  <c r="K18" i="2" s="1"/>
  <c r="K9" i="2"/>
  <c r="L9" i="2" s="1"/>
  <c r="F26" i="14"/>
  <c r="F27" i="14" s="1"/>
  <c r="F32" i="14" s="1"/>
  <c r="H32" i="14" s="1"/>
  <c r="J42" i="10"/>
  <c r="E123" i="14"/>
  <c r="AF30" i="9"/>
  <c r="G110" i="14"/>
  <c r="C106" i="14"/>
  <c r="C90" i="14"/>
  <c r="H86" i="2"/>
  <c r="F69" i="14"/>
  <c r="E106" i="14"/>
  <c r="E107" i="14" s="1"/>
  <c r="E90" i="14"/>
  <c r="G115" i="14"/>
  <c r="H36" i="19"/>
  <c r="G52" i="2"/>
  <c r="D106" i="14"/>
  <c r="D107" i="14" s="1"/>
  <c r="D90" i="14"/>
  <c r="D32" i="14"/>
  <c r="H52" i="2"/>
  <c r="H83" i="2"/>
  <c r="G75" i="14"/>
  <c r="E32" i="14"/>
  <c r="G9" i="19"/>
  <c r="E63" i="14"/>
  <c r="H63" i="14" s="1"/>
  <c r="H40" i="19"/>
  <c r="H27" i="19"/>
  <c r="D43" i="19"/>
  <c r="D64" i="14" s="1"/>
  <c r="H67" i="14"/>
  <c r="G80" i="14"/>
  <c r="G31" i="14"/>
  <c r="H91" i="14"/>
  <c r="H75" i="14"/>
  <c r="C107" i="14"/>
  <c r="G9" i="20"/>
  <c r="H85" i="14"/>
  <c r="AE30" i="9"/>
  <c r="AF32" i="9"/>
  <c r="E81" i="14"/>
  <c r="AF31" i="9"/>
  <c r="X33" i="9"/>
  <c r="H83" i="14"/>
  <c r="G83" i="14"/>
  <c r="G85" i="14"/>
  <c r="T33" i="9"/>
  <c r="G84" i="14"/>
  <c r="P33" i="9"/>
  <c r="O33" i="9"/>
  <c r="AA20" i="9"/>
  <c r="AD9" i="9"/>
  <c r="AA9" i="9"/>
  <c r="H82" i="14"/>
  <c r="G82" i="14"/>
  <c r="F81" i="14"/>
  <c r="AE31" i="9"/>
  <c r="AE32" i="9"/>
  <c r="H84" i="14"/>
  <c r="E113" i="14"/>
  <c r="G116" i="14"/>
  <c r="N66" i="10"/>
  <c r="L14" i="10"/>
  <c r="N23" i="10"/>
  <c r="G7" i="3"/>
  <c r="H79" i="14"/>
  <c r="G28" i="18"/>
  <c r="E18" i="18"/>
  <c r="H36" i="18"/>
  <c r="H8" i="18"/>
  <c r="H41" i="18"/>
  <c r="G8" i="18"/>
  <c r="E66" i="14"/>
  <c r="D34" i="18"/>
  <c r="H28" i="18"/>
  <c r="H62" i="14"/>
  <c r="G19" i="19"/>
  <c r="H19" i="19"/>
  <c r="C43" i="19"/>
  <c r="C64" i="14" s="1"/>
  <c r="E43" i="19"/>
  <c r="H9" i="19"/>
  <c r="G36" i="19"/>
  <c r="H85" i="2"/>
  <c r="H19" i="2"/>
  <c r="H116" i="14"/>
  <c r="H115" i="14"/>
  <c r="H56" i="14"/>
  <c r="E109" i="14"/>
  <c r="G112" i="14"/>
  <c r="F113" i="14"/>
  <c r="H95" i="2"/>
  <c r="G83" i="2"/>
  <c r="H9" i="2"/>
  <c r="G67" i="2"/>
  <c r="H87" i="2"/>
  <c r="C78" i="2"/>
  <c r="G64" i="2"/>
  <c r="G85" i="2"/>
  <c r="H64" i="2"/>
  <c r="H40" i="2"/>
  <c r="H67" i="2"/>
  <c r="F79" i="2"/>
  <c r="H25" i="14"/>
  <c r="G95" i="2"/>
  <c r="F78" i="2"/>
  <c r="H48" i="2"/>
  <c r="G87" i="2"/>
  <c r="G40" i="2"/>
  <c r="C59" i="2"/>
  <c r="C82" i="2" s="1"/>
  <c r="C88" i="2" s="1"/>
  <c r="H28" i="14"/>
  <c r="G19" i="2"/>
  <c r="G9" i="2"/>
  <c r="G121" i="14"/>
  <c r="E118" i="14"/>
  <c r="N10" i="10"/>
  <c r="L24" i="10"/>
  <c r="N14" i="10"/>
  <c r="L10" i="10"/>
  <c r="H80" i="14"/>
  <c r="G55" i="14"/>
  <c r="H40" i="14"/>
  <c r="H48" i="14"/>
  <c r="D58" i="14"/>
  <c r="G77" i="14"/>
  <c r="E74" i="14"/>
  <c r="F17" i="11" s="1"/>
  <c r="G29" i="14"/>
  <c r="H78" i="14"/>
  <c r="G61" i="14"/>
  <c r="G62" i="14"/>
  <c r="G76" i="14"/>
  <c r="G114" i="14"/>
  <c r="H111" i="14"/>
  <c r="G35" i="14"/>
  <c r="H55" i="14"/>
  <c r="G53" i="14"/>
  <c r="G56" i="14"/>
  <c r="H31" i="14"/>
  <c r="H76" i="14"/>
  <c r="C58" i="14"/>
  <c r="H77" i="14"/>
  <c r="G25" i="14"/>
  <c r="G91" i="14"/>
  <c r="G111" i="14"/>
  <c r="F109" i="14"/>
  <c r="H114" i="14"/>
  <c r="H36" i="14"/>
  <c r="H38" i="14"/>
  <c r="E58" i="14"/>
  <c r="H119" i="14"/>
  <c r="H112" i="14"/>
  <c r="F118" i="14"/>
  <c r="G63" i="14"/>
  <c r="H61" i="14"/>
  <c r="F49" i="14"/>
  <c r="G40" i="14"/>
  <c r="C49" i="14"/>
  <c r="H54" i="14"/>
  <c r="E122" i="14"/>
  <c r="G122" i="14" s="1"/>
  <c r="G120" i="14"/>
  <c r="G119" i="14"/>
  <c r="D49" i="14"/>
  <c r="H39" i="14"/>
  <c r="H29" i="14"/>
  <c r="G39" i="14"/>
  <c r="C118" i="14"/>
  <c r="H120" i="14"/>
  <c r="H110" i="14"/>
  <c r="H35" i="14"/>
  <c r="G36" i="14"/>
  <c r="G37" i="14"/>
  <c r="G38" i="14"/>
  <c r="G47" i="14"/>
  <c r="G57" i="14"/>
  <c r="H121" i="14"/>
  <c r="E7" i="11"/>
  <c r="D50" i="14"/>
  <c r="G30" i="14"/>
  <c r="E49" i="14"/>
  <c r="H30" i="14"/>
  <c r="F58" i="14"/>
  <c r="F74" i="14"/>
  <c r="G17" i="11" s="1"/>
  <c r="F18" i="2"/>
  <c r="F124" i="14"/>
  <c r="L23" i="10"/>
  <c r="F126" i="14"/>
  <c r="L25" i="10"/>
  <c r="W33" i="9"/>
  <c r="AC33" i="9"/>
  <c r="AE29" i="9"/>
  <c r="AF29" i="9"/>
  <c r="AD33" i="9"/>
  <c r="C66" i="14"/>
  <c r="D66" i="14"/>
  <c r="C26" i="14"/>
  <c r="C79" i="2"/>
  <c r="G48" i="2"/>
  <c r="H57" i="14"/>
  <c r="H53" i="14"/>
  <c r="H47" i="14"/>
  <c r="H37" i="14"/>
  <c r="C34" i="18"/>
  <c r="C68" i="14" s="1"/>
  <c r="C74" i="14"/>
  <c r="D74" i="14"/>
  <c r="E17" i="11" s="1"/>
  <c r="N25" i="10"/>
  <c r="C18" i="10"/>
  <c r="C122" i="14"/>
  <c r="I18" i="10"/>
  <c r="I22" i="10" s="1"/>
  <c r="G54" i="14"/>
  <c r="F125" i="14"/>
  <c r="N24" i="10"/>
  <c r="AD20" i="9"/>
  <c r="S33" i="9"/>
  <c r="AA33" i="9"/>
  <c r="G52" i="18" l="1"/>
  <c r="H52" i="18"/>
  <c r="G106" i="14"/>
  <c r="H106" i="14"/>
  <c r="H107" i="14"/>
  <c r="G107" i="14"/>
  <c r="C33" i="14"/>
  <c r="D123" i="14"/>
  <c r="G109" i="14"/>
  <c r="H109" i="14"/>
  <c r="H113" i="14"/>
  <c r="H69" i="14"/>
  <c r="G81" i="14"/>
  <c r="H81" i="14"/>
  <c r="AE33" i="9"/>
  <c r="G113" i="14"/>
  <c r="C22" i="10"/>
  <c r="C123" i="14" s="1"/>
  <c r="D68" i="14"/>
  <c r="D65" i="18"/>
  <c r="G21" i="18"/>
  <c r="G69" i="14"/>
  <c r="H21" i="18"/>
  <c r="H18" i="18"/>
  <c r="F34" i="18"/>
  <c r="H43" i="19"/>
  <c r="E64" i="14"/>
  <c r="G43" i="19"/>
  <c r="G79" i="2"/>
  <c r="H78" i="2"/>
  <c r="C70" i="2"/>
  <c r="C75" i="2" s="1"/>
  <c r="C17" i="19" s="1"/>
  <c r="H122" i="14"/>
  <c r="G28" i="14"/>
  <c r="G78" i="2"/>
  <c r="E50" i="14"/>
  <c r="H79" i="2"/>
  <c r="H118" i="14"/>
  <c r="F18" i="11"/>
  <c r="G118" i="14"/>
  <c r="G90" i="14"/>
  <c r="H90" i="14"/>
  <c r="C71" i="14"/>
  <c r="D17" i="11"/>
  <c r="D18" i="11"/>
  <c r="Q34" i="9"/>
  <c r="M34" i="9"/>
  <c r="U34" i="9"/>
  <c r="Y34" i="9"/>
  <c r="F7" i="11"/>
  <c r="G26" i="14"/>
  <c r="F50" i="14"/>
  <c r="G7" i="11"/>
  <c r="H26" i="14"/>
  <c r="G125" i="14"/>
  <c r="H125" i="14"/>
  <c r="N18" i="10"/>
  <c r="L18" i="10"/>
  <c r="E33" i="14"/>
  <c r="E17" i="19"/>
  <c r="E18" i="11"/>
  <c r="D17" i="19"/>
  <c r="D33" i="14"/>
  <c r="C27" i="14"/>
  <c r="C50" i="14"/>
  <c r="F66" i="14"/>
  <c r="Z34" i="9"/>
  <c r="N34" i="9"/>
  <c r="V34" i="9"/>
  <c r="AF33" i="9"/>
  <c r="R34" i="9"/>
  <c r="G126" i="14"/>
  <c r="H126" i="14"/>
  <c r="G124" i="14"/>
  <c r="H124" i="14"/>
  <c r="F59" i="2"/>
  <c r="G18" i="2"/>
  <c r="H18" i="2"/>
  <c r="G18" i="11"/>
  <c r="G74" i="14"/>
  <c r="H74" i="14"/>
  <c r="G58" i="14"/>
  <c r="H58" i="14"/>
  <c r="G49" i="14"/>
  <c r="H49" i="14"/>
  <c r="D41" i="14"/>
  <c r="D46" i="14" s="1"/>
  <c r="H64" i="14" l="1"/>
  <c r="G64" i="14"/>
  <c r="D8" i="11"/>
  <c r="D13" i="11"/>
  <c r="C34" i="14"/>
  <c r="AD34" i="9"/>
  <c r="F65" i="18"/>
  <c r="D71" i="14"/>
  <c r="D72" i="14" s="1"/>
  <c r="AC34" i="9"/>
  <c r="D89" i="14"/>
  <c r="D87" i="14"/>
  <c r="D68" i="18"/>
  <c r="E13" i="11"/>
  <c r="E8" i="11"/>
  <c r="F8" i="11"/>
  <c r="F13" i="11"/>
  <c r="E10" i="11"/>
  <c r="E9" i="11"/>
  <c r="E11" i="11"/>
  <c r="E34" i="18"/>
  <c r="E65" i="18" s="1"/>
  <c r="G18" i="18"/>
  <c r="F68" i="14"/>
  <c r="D88" i="14"/>
  <c r="D34" i="14"/>
  <c r="F123" i="14"/>
  <c r="L22" i="10"/>
  <c r="P22" i="10" s="1"/>
  <c r="N22" i="10"/>
  <c r="H27" i="14"/>
  <c r="G27" i="14"/>
  <c r="F82" i="2"/>
  <c r="H82" i="2" s="1"/>
  <c r="G59" i="2"/>
  <c r="H59" i="2"/>
  <c r="F70" i="2"/>
  <c r="D7" i="11"/>
  <c r="C32" i="14"/>
  <c r="C41" i="14" s="1"/>
  <c r="C46" i="14" s="1"/>
  <c r="E34" i="14"/>
  <c r="G50" i="14"/>
  <c r="H50" i="14"/>
  <c r="E41" i="14"/>
  <c r="E46" i="14" s="1"/>
  <c r="H65" i="18" l="1"/>
  <c r="F88" i="2"/>
  <c r="F68" i="18"/>
  <c r="F71" i="14"/>
  <c r="E89" i="14"/>
  <c r="E87" i="14"/>
  <c r="D10" i="11"/>
  <c r="C89" i="14"/>
  <c r="F11" i="11"/>
  <c r="F10" i="11"/>
  <c r="F9" i="11"/>
  <c r="G34" i="18"/>
  <c r="H34" i="18"/>
  <c r="E68" i="14"/>
  <c r="C87" i="14"/>
  <c r="C88" i="14"/>
  <c r="D9" i="11"/>
  <c r="D11" i="11"/>
  <c r="G70" i="14"/>
  <c r="H70" i="14"/>
  <c r="G82" i="2"/>
  <c r="E88" i="14"/>
  <c r="G70" i="2"/>
  <c r="F75" i="2"/>
  <c r="H70" i="2"/>
  <c r="F41" i="14"/>
  <c r="G32" i="14"/>
  <c r="G123" i="14"/>
  <c r="H123" i="14"/>
  <c r="E68" i="18" l="1"/>
  <c r="H68" i="18" s="1"/>
  <c r="E71" i="14"/>
  <c r="G71" i="14" s="1"/>
  <c r="F72" i="14"/>
  <c r="H68" i="14"/>
  <c r="H66" i="14"/>
  <c r="G66" i="14"/>
  <c r="G68" i="14"/>
  <c r="F17" i="19"/>
  <c r="H75" i="2"/>
  <c r="G75" i="2"/>
  <c r="G41" i="14"/>
  <c r="H41" i="14"/>
  <c r="F46" i="14"/>
  <c r="H46" i="14" s="1"/>
  <c r="F33" i="14"/>
  <c r="H88" i="2"/>
  <c r="G88" i="2"/>
  <c r="E72" i="14" l="1"/>
  <c r="G68" i="18"/>
  <c r="H71" i="14"/>
  <c r="G72" i="14"/>
  <c r="F89" i="14"/>
  <c r="H89" i="14" s="1"/>
  <c r="F87" i="14"/>
  <c r="H87" i="14" s="1"/>
  <c r="H72" i="14"/>
  <c r="G8" i="11"/>
  <c r="G13" i="11"/>
  <c r="G10" i="11"/>
  <c r="G9" i="11"/>
  <c r="G11" i="11"/>
  <c r="F34" i="14"/>
  <c r="G33" i="14"/>
  <c r="H33" i="14"/>
  <c r="F88" i="14"/>
  <c r="H88" i="14" s="1"/>
  <c r="G46" i="14"/>
  <c r="G87" i="14" l="1"/>
  <c r="G89" i="14"/>
  <c r="G88" i="14"/>
  <c r="G34" i="14"/>
  <c r="H34" i="14"/>
  <c r="C65" i="18"/>
  <c r="C68" i="18" s="1"/>
  <c r="C72" i="14" s="1"/>
</calcChain>
</file>

<file path=xl/sharedStrings.xml><?xml version="1.0" encoding="utf-8"?>
<sst xmlns="http://schemas.openxmlformats.org/spreadsheetml/2006/main" count="1223" uniqueCount="635">
  <si>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</si>
  <si>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</si>
  <si>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</si>
  <si>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</si>
  <si>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</si>
  <si>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</si>
  <si>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</si>
  <si>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</si>
  <si>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</si>
  <si>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</si>
  <si>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</si>
  <si>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</si>
  <si>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</si>
  <si>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</si>
  <si>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</si>
  <si>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</si>
  <si>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</si>
  <si>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</si>
  <si>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</si>
  <si>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</si>
  <si>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</si>
  <si>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</si>
  <si>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</si>
  <si>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</si>
  <si>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</si>
  <si>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</si>
  <si>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</si>
  <si>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</si>
  <si>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</si>
  <si>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</si>
  <si>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</si>
  <si>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</si>
  <si>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</si>
  <si>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</si>
  <si>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</si>
  <si>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</si>
  <si>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</si>
  <si>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</si>
  <si>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</si>
  <si>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</si>
  <si>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</si>
  <si>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</si>
  <si>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</si>
  <si>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</si>
  <si>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</si>
  <si>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</si>
  <si>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</si>
  <si>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</si>
  <si>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</si>
  <si>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</si>
  <si>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</si>
  <si>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</si>
  <si>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</si>
  <si>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</si>
  <si>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</si>
  <si>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</si>
  <si>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</si>
  <si>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</si>
  <si>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</si>
  <si>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</si>
  <si>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</si>
  <si>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</si>
  <si>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</si>
  <si>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</si>
  <si>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</si>
  <si>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</si>
  <si>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</si>
  <si>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</si>
  <si>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</si>
  <si>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</si>
  <si>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</si>
  <si>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</si>
  <si>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</si>
  <si>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</si>
  <si>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</si>
  <si>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</si>
  <si>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</si>
  <si>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</si>
  <si>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</si>
  <si>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</si>
  <si>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</si>
  <si>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</si>
  <si>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</si>
  <si>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</si>
  <si>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</si>
  <si>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</si>
  <si>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</si>
  <si>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</si>
  <si>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</si>
  <si>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</si>
  <si>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</si>
  <si>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</si>
  <si>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</si>
  <si>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</si>
  <si>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</si>
  <si>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</si>
  <si>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</si>
  <si>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</si>
  <si>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</si>
  <si>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</si>
  <si>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</si>
  <si>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</si>
  <si>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</si>
  <si>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</si>
  <si>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</si>
  <si>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</si>
  <si>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</si>
  <si>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</si>
  <si>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</si>
  <si>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</si>
  <si>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</si>
  <si>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</si>
  <si>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</si>
  <si>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</si>
  <si>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</si>
  <si>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</si>
  <si>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</si>
  <si>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</si>
  <si>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</si>
  <si>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</si>
  <si>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</si>
  <si>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</si>
  <si>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</si>
  <si>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</si>
  <si>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</si>
  <si>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</si>
  <si>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</si>
  <si>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</si>
  <si>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</si>
  <si>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</si>
  <si>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</si>
  <si>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</si>
  <si>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</si>
  <si>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</si>
  <si>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</si>
  <si>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</si>
  <si>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</si>
  <si>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</si>
  <si>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</si>
  <si>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</si>
  <si>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</si>
  <si>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</si>
  <si>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</si>
  <si>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</si>
  <si>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</si>
  <si>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</si>
  <si>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</si>
  <si>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</si>
  <si>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</si>
  <si>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 xml:space="preserve">          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</si>
  <si>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</si>
  <si>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</si>
  <si>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</si>
  <si>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</si>
  <si>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</si>
  <si>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</si>
  <si>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</si>
  <si>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</si>
  <si>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</si>
  <si>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</si>
  <si>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</si>
  <si>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</si>
  <si>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</si>
  <si>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</si>
  <si>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</si>
  <si>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</si>
  <si>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</si>
  <si>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</si>
  <si>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</si>
  <si>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</si>
  <si>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</si>
  <si>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</si>
  <si>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</si>
  <si>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</si>
  <si>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</si>
  <si>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</si>
  <si>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</si>
  <si>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</si>
  <si>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</si>
  <si>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</si>
  <si>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</si>
  <si>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</si>
  <si>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</si>
  <si>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(ініціали, прізвище)    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</si>
  <si>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</si>
  <si>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</si>
  <si>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</si>
  <si>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</si>
  <si>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</si>
  <si>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</si>
  <si>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</si>
  <si>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</si>
  <si>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</si>
  <si>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</si>
  <si>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</si>
  <si>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</si>
  <si>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</si>
  <si>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</si>
  <si>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</si>
  <si>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</si>
  <si>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</si>
  <si>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</si>
  <si>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</si>
  <si>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</si>
  <si>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</si>
  <si>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</si>
  <si>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</si>
  <si>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</si>
  <si>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</si>
  <si>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</si>
  <si>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</si>
  <si>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</si>
  <si>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</si>
  <si>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</si>
  <si>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</si>
  <si>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</si>
  <si>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</si>
  <si>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</si>
  <si>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</si>
  <si>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</si>
  <si>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</si>
  <si>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</si>
  <si>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</si>
  <si>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</si>
  <si>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</si>
  <si>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</si>
  <si>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</si>
  <si>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</si>
  <si>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</si>
  <si>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</si>
  <si>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</si>
  <si>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</si>
  <si>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</si>
  <si>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</si>
  <si>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</si>
  <si>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</si>
  <si>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</si>
  <si>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</si>
  <si>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</si>
  <si>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</si>
  <si>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</si>
  <si>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</si>
  <si>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</si>
  <si>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</si>
  <si>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</si>
  <si>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</si>
  <si>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</si>
  <si>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</si>
  <si>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</si>
  <si>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</si>
  <si>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</si>
  <si>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</si>
  <si>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</si>
  <si>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</si>
  <si>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</si>
  <si>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</si>
  <si>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</si>
  <si>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</si>
  <si>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</si>
  <si>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</si>
  <si>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</si>
  <si>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</si>
  <si>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</si>
  <si>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</si>
  <si>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</si>
  <si>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</si>
  <si>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</si>
  <si>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</si>
  <si>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</si>
  <si>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</si>
  <si>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</si>
  <si>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</si>
  <si>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</si>
  <si>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</si>
  <si>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</si>
  <si>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</si>
  <si>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</si>
  <si>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</si>
  <si>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</si>
  <si>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</si>
  <si>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</si>
  <si>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</si>
  <si>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</si>
  <si>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</si>
  <si>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</si>
  <si>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</si>
  <si>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</si>
  <si>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</si>
  <si>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</si>
  <si>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</si>
  <si>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</si>
  <si>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</si>
  <si>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</si>
  <si>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</si>
  <si>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</si>
  <si>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</si>
  <si>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</si>
  <si>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</si>
  <si>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</si>
  <si>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</si>
  <si>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</si>
  <si>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</si>
  <si>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</si>
  <si>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</si>
  <si>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</si>
  <si>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</si>
  <si>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</si>
  <si>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</si>
  <si>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</si>
  <si>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</si>
  <si>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</si>
  <si>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</si>
  <si>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</si>
  <si>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</si>
  <si>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</si>
  <si>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</si>
  <si>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</si>
  <si>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</si>
  <si>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</si>
  <si>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</si>
  <si>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</si>
  <si>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</si>
  <si>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</si>
  <si>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</si>
  <si>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</si>
  <si>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</si>
  <si>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</si>
  <si>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</si>
  <si>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</si>
  <si>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</si>
  <si>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</si>
  <si>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</si>
  <si>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</si>
  <si>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</si>
  <si>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</si>
  <si>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</si>
  <si>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</si>
  <si>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</si>
  <si>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</si>
  <si>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(тис.грн.)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</si>
  <si>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</si>
  <si>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</si>
  <si>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</si>
  <si>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</si>
  <si>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</si>
  <si>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</si>
  <si>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</si>
  <si>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</si>
  <si>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</si>
  <si>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</si>
  <si>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</si>
  <si>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</si>
  <si>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</si>
  <si>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</si>
  <si>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</si>
  <si>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</si>
  <si>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</si>
  <si>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</si>
  <si>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</si>
  <si>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</si>
  <si>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</si>
  <si>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</si>
  <si>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</si>
  <si>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</si>
  <si>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</si>
  <si>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</si>
  <si>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</si>
  <si>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</si>
  <si>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</si>
  <si>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</si>
  <si>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</si>
  <si>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</si>
  <si>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</si>
  <si>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</si>
  <si>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</si>
  <si>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Директор КП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</si>
  <si>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</si>
  <si>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</si>
  <si>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</si>
  <si>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</si>
  <si>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</si>
  <si>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</si>
  <si>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</si>
  <si>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</si>
  <si>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</si>
  <si>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тис.грн</t>
  </si>
  <si>
    <t>Надходженнґ від отримання субсидій, дотацій</t>
  </si>
  <si>
    <t>Надходження від відсотків за залишками коштів на поточних рахунках</t>
  </si>
  <si>
    <t>Надходженнґ від повернення авансів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</si>
  <si>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</si>
  <si>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</si>
  <si>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</si>
  <si>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</si>
  <si>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</si>
  <si>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</si>
  <si>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</si>
  <si>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</si>
  <si>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</si>
  <si>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t>капітальне будівництво (розшифрувати)</t>
  </si>
  <si>
    <t>тис.грн (без ПДВ)</t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</si>
  <si>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</si>
  <si>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</si>
  <si>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</si>
  <si>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</si>
  <si>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</si>
  <si>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</si>
  <si>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</si>
  <si>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</si>
  <si>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</si>
  <si>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</si>
  <si>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</si>
  <si>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витрати на збут, усього, у тому числі:</t>
  </si>
  <si>
    <t>Інші операційні витрати,  усього, у тому числі:</t>
  </si>
  <si>
    <t>Відхилення,
(%)</t>
  </si>
  <si>
    <t>відхилення (+,-),</t>
  </si>
  <si>
    <t>Надходження грошових коштів від операційної діяльності</t>
  </si>
  <si>
    <t>Інші надходження, усього, у тому числі:</t>
  </si>
  <si>
    <t>Інші платежі, усього, у тому числі:</t>
  </si>
  <si>
    <t>капітальне будівництво, усього, у тому числі:</t>
  </si>
  <si>
    <t>придбання (створення) нематеріальних активів, усього, у тому числі:</t>
  </si>
  <si>
    <t xml:space="preserve">модернізація, модифікація (добудова, дообладнання, реконструкція) основних засобів, усього, у тому числі: </t>
  </si>
  <si>
    <t xml:space="preserve">капітальний ремонт, усього, у тому числі: </t>
  </si>
  <si>
    <t>Інші витрати, у 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</si>
  <si>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</si>
  <si>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</si>
  <si>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</si>
  <si>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 xml:space="preserve">Усього нарахованих виплат </t>
  </si>
  <si>
    <t>Інші цілі, усього, у тому числі:</t>
  </si>
  <si>
    <t>Інші фонди, усього, у тому числі:</t>
  </si>
  <si>
    <t>Нараховані до сплати податки, збори та інші обов'язкові платежі</t>
  </si>
  <si>
    <t>інші податки та збори, усього, у тому числі:</t>
  </si>
  <si>
    <t>Нараховані до сплати інші податки, збори та платежі, усього, у тому числі:</t>
  </si>
  <si>
    <t>Нараховані до сплати інші податки, збори та платежі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</si>
  <si>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</si>
  <si>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</si>
  <si>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</si>
  <si>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>комунальними підприємствами, що є власністю Вінницької міської об'єднаної територіальної громади до бюджету Вінницької міської ОТГ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</si>
  <si>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ОТГ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</si>
  <si>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</si>
  <si>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</si>
  <si>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2 "Розрахунки з бюджетом"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</si>
  <si>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</si>
  <si>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</si>
  <si>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</si>
  <si>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придбання (виготовлення) основних засобів,  усього, у тому числі:</t>
  </si>
  <si>
    <t>тис. грн</t>
  </si>
  <si>
    <t>Одиниця виміру</t>
  </si>
  <si>
    <t>відхилення,
(%)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</si>
  <si>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</si>
  <si>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</si>
  <si>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план
звітного 2019 року</t>
  </si>
  <si>
    <t xml:space="preserve">минулий 
2019 рік </t>
  </si>
  <si>
    <r>
      <t xml:space="preserve">Орган державного управління  </t>
    </r>
    <r>
      <rPr>
        <b/>
        <i/>
        <sz val="16"/>
        <color theme="1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</si>
  <si>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</si>
  <si>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r>
      <t>Інші надходження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</si>
  <si>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придбання (виготовлення) основних засобів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</si>
  <si>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</si>
  <si>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у тому числі:</t>
    </r>
    <r>
      <rPr>
        <i/>
        <sz val="16"/>
        <color theme="1"/>
        <rFont val="Times New Roman"/>
        <family val="1"/>
        <charset val="204"/>
      </rPr>
      <t xml:space="preserve"> </t>
    </r>
  </si>
  <si>
    <t>за 2020 рік</t>
  </si>
  <si>
    <t xml:space="preserve">минулий 2019 рік </t>
  </si>
  <si>
    <t xml:space="preserve">поточний 2020 рік </t>
  </si>
  <si>
    <t>Звітний 2020 рік</t>
  </si>
  <si>
    <t xml:space="preserve">поточний 
2020 рік </t>
  </si>
  <si>
    <t>Факт минулого 2019 року</t>
  </si>
  <si>
    <t>План звітного 2020 року</t>
  </si>
  <si>
    <t>Факт звітного 2020 року</t>
  </si>
  <si>
    <t xml:space="preserve">минулий
 2019 рік </t>
  </si>
  <si>
    <t>Факт звітного
 2020 року</t>
  </si>
  <si>
    <t xml:space="preserve">Факт
минулого 2019 року
</t>
  </si>
  <si>
    <t>План
звітного 2020 року</t>
  </si>
  <si>
    <t>Факт
звітного 2020 року</t>
  </si>
  <si>
    <r>
      <t xml:space="preserve">до звіту про виконання показників фінансового плану за 2020 рік 
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</t>
    </r>
  </si>
  <si>
    <t>Заборгованість за кредитами станом на 01.01.2020 року</t>
  </si>
  <si>
    <t>Отримано залучених коштів за звітний 2020 рік</t>
  </si>
  <si>
    <t>Повернено залучених коштів за звітний 2020 рік</t>
  </si>
  <si>
    <t>Заборгованість станом на 01.01.2021 року</t>
  </si>
  <si>
    <t xml:space="preserve">факт 
минулого 2019 року
</t>
  </si>
  <si>
    <t>план
звітного 2020 року</t>
  </si>
  <si>
    <t>факт
звітного 2020 року</t>
  </si>
  <si>
    <t>факт
минулого 2019 року</t>
  </si>
  <si>
    <t>7. Джерела капітальних інвестицій у 2020 році</t>
  </si>
  <si>
    <t xml:space="preserve">Комунальне підприємство "Центральний міський стадіон" </t>
  </si>
  <si>
    <t>комунальне підприємство</t>
  </si>
  <si>
    <t>м.Вінниця</t>
  </si>
  <si>
    <t>Комітет по фізичній культурі і спорту Вінницької міської ради</t>
  </si>
  <si>
    <t>Фізична культура і спорту</t>
  </si>
  <si>
    <t>Інша діяльність у сфері спорту</t>
  </si>
  <si>
    <t>комунальна</t>
  </si>
  <si>
    <t>м.Вінниця, вул.Замостянська, 16</t>
  </si>
  <si>
    <t>0432-63-22-53</t>
  </si>
  <si>
    <t>Руденко С.В.</t>
  </si>
  <si>
    <t>ПРО ВИКОНАННЯ ПОКАЗНИКІВ ФІНАНСОВОГО ПЛАНУ Комунального підприємства "Центральний міський стадіон"</t>
  </si>
  <si>
    <t>02650127</t>
  </si>
  <si>
    <t>93.19</t>
  </si>
  <si>
    <t>____С.В. Руденко ____</t>
  </si>
  <si>
    <t>______Комунальне підприємство "Центральний міський стадіон"_____</t>
  </si>
  <si>
    <t>Оренда зали, футбольного поля, бігових доріжок</t>
  </si>
  <si>
    <t>Оренда майна</t>
  </si>
  <si>
    <t>Послуги автостоянки</t>
  </si>
  <si>
    <t>Послуги по обслуговуванню заходу: обслуговування концертів</t>
  </si>
  <si>
    <t>Відшкодування експлуатаційних витрат</t>
  </si>
  <si>
    <t>Відшкодування земельного податку</t>
  </si>
  <si>
    <t>Відшкодування енергоносіїв</t>
  </si>
  <si>
    <t>Оренда приміщень по договорам ВМР</t>
  </si>
  <si>
    <t>ГАЗ 31105 121Ь</t>
  </si>
  <si>
    <t>Службове використання</t>
  </si>
  <si>
    <t>Придбання (виготовлення) основних засобів, у тому числі:</t>
  </si>
  <si>
    <t>бензокоса</t>
  </si>
  <si>
    <t>Капітальний ремонт, у тому числі:</t>
  </si>
  <si>
    <t>ремонт мережі теплопостачання</t>
  </si>
  <si>
    <t>комп'ютер Intel 1151 i5-8400 Coffee Lace</t>
  </si>
  <si>
    <t>трактор-газонокосарка</t>
  </si>
  <si>
    <t xml:space="preserve">генератор </t>
  </si>
  <si>
    <t>водонагрівач електричний</t>
  </si>
  <si>
    <t>двигун АИР 112 м2 ( вапл 32 мм )</t>
  </si>
  <si>
    <t>пальник покрівельний Т=800-1200*С; 2KW;d= 40MM плоска насадка=22ММ</t>
  </si>
  <si>
    <t>струйова трубка для миття</t>
  </si>
  <si>
    <t>апарат контрольно-касовий електронний МІНІ-Т400 МЕ КСЕФ</t>
  </si>
  <si>
    <t>монітор Dell SE2416H (210-AF2C) (2 шт)</t>
  </si>
  <si>
    <t>передача приміщень стадіон Ватутіна 14.08.19р.</t>
  </si>
  <si>
    <t>мережева карта EN-9235TX-32 V2 1x10/100/1000</t>
  </si>
  <si>
    <t>водонагрівач електричний Long Life VBO 120 DRY hi-therm</t>
  </si>
  <si>
    <t>джерело безперебійного живлення (2 шт)</t>
  </si>
  <si>
    <t>трансформатор струму Т-066 200/5 кл. 055(8504) (3 шт)</t>
  </si>
  <si>
    <t>шина 195/65R15 M+S 91T Krisaip HP3 Kleber (2 шт)</t>
  </si>
  <si>
    <t>сітка для футбольних воріт 2 шт</t>
  </si>
  <si>
    <t>засіб КЗІ "Secure Token-337M" (L7094307141)</t>
  </si>
  <si>
    <t>сітка міні - футболу</t>
  </si>
  <si>
    <t>заміна вікон частини будівлі стадіону</t>
  </si>
  <si>
    <t xml:space="preserve">ремонт мережі теплопостачання </t>
  </si>
  <si>
    <t>мишка Logitech B100 (910-003357) Black - оптична, проводна, 800dp + scroll 2 шт</t>
  </si>
  <si>
    <t>Цільове фінансування, усього, у тому числі:</t>
  </si>
  <si>
    <r>
      <t xml:space="preserve">інші платежі </t>
    </r>
    <r>
      <rPr>
        <i/>
        <sz val="16"/>
        <color theme="1"/>
        <rFont val="Times New Roman"/>
        <family val="1"/>
        <charset val="204"/>
      </rPr>
      <t>(збір за викиди забруднюючих речовин)</t>
    </r>
  </si>
  <si>
    <r>
      <t xml:space="preserve">Інші витрати </t>
    </r>
    <r>
      <rPr>
        <i/>
        <sz val="16"/>
        <color theme="1"/>
        <rFont val="Times New Roman"/>
        <family val="1"/>
        <charset val="204"/>
      </rPr>
      <t>(послуги банку)</t>
    </r>
  </si>
  <si>
    <r>
      <t xml:space="preserve">Інші надходження </t>
    </r>
    <r>
      <rPr>
        <i/>
        <sz val="16"/>
        <color theme="1"/>
        <rFont val="Times New Roman"/>
        <family val="1"/>
        <charset val="204"/>
      </rPr>
      <t xml:space="preserve">(кошти бюджету на капітальні видатки) </t>
    </r>
  </si>
  <si>
    <t xml:space="preserve">                         </t>
  </si>
  <si>
    <t>інші податки та збори (збір за викиди забруднюючих речовин)</t>
  </si>
  <si>
    <t>передача спорт. Комплекса по вул АК.Янгеля,48</t>
  </si>
  <si>
    <t>охорона автостоянки</t>
  </si>
  <si>
    <t>вивіз сміття</t>
  </si>
  <si>
    <t>податок на землю</t>
  </si>
  <si>
    <t>екологічний податок</t>
  </si>
  <si>
    <t xml:space="preserve">страхування майна </t>
  </si>
  <si>
    <t>стоки 20%</t>
  </si>
  <si>
    <t>автопослуги</t>
  </si>
  <si>
    <t>гідравлічне випробування системи теплопостачання</t>
  </si>
  <si>
    <t>поточний ремонт будівель,споруд, мереж</t>
  </si>
  <si>
    <t>списання матеріалів</t>
  </si>
  <si>
    <t>банківські послуги</t>
  </si>
  <si>
    <t>транспортування газу</t>
  </si>
  <si>
    <t>оголошення тендерної закупівлі</t>
  </si>
  <si>
    <t>оголошення по роботі</t>
  </si>
  <si>
    <t>послуги по доставці питної води</t>
  </si>
  <si>
    <t>послуги по доставці канцтоварів</t>
  </si>
  <si>
    <t>технагляд за ремонтом</t>
  </si>
  <si>
    <t>інші операційні доходи, у тому числі:</t>
  </si>
  <si>
    <t>надходження від відсотків за залишками на поточних рахунках</t>
  </si>
  <si>
    <t>здача металу і скла</t>
  </si>
  <si>
    <t xml:space="preserve">благодійні внески </t>
  </si>
  <si>
    <t>С.В. Руденко</t>
  </si>
  <si>
    <t>(     )</t>
  </si>
  <si>
    <t>Найменування показників</t>
  </si>
  <si>
    <t>Відхилення</t>
  </si>
  <si>
    <t>до факту</t>
  </si>
  <si>
    <t>(+,-)</t>
  </si>
  <si>
    <t>%</t>
  </si>
  <si>
    <t>Усього доходів, у тому числі:</t>
  </si>
  <si>
    <t>Проведення концертних заходів</t>
  </si>
  <si>
    <t>Оренда приміщень за договорами ВМР</t>
  </si>
  <si>
    <t>Факт минулого 2019 р.</t>
  </si>
  <si>
    <t>Факт  2020р.</t>
  </si>
  <si>
    <t>Плановий 2020 р.</t>
  </si>
  <si>
    <t>таб.1</t>
  </si>
  <si>
    <t>Усього витрат, у тому числі:</t>
  </si>
  <si>
    <t>таб.2</t>
  </si>
  <si>
    <t>Середня кількість працівників,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</si>
  <si>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</si>
  <si>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</si>
  <si>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факт 2020</t>
  </si>
  <si>
    <t>таб.3</t>
  </si>
  <si>
    <t>Валовий прибуток</t>
  </si>
  <si>
    <t>таб.4</t>
  </si>
  <si>
    <t>Усього:</t>
  </si>
  <si>
    <t>Податок на додану вартість (ПДВ)</t>
  </si>
  <si>
    <t>Податок на доходи фізичних осіб</t>
  </si>
  <si>
    <t>Військовий збір</t>
  </si>
  <si>
    <t>Земельний податок</t>
  </si>
  <si>
    <t>Інші податки та збори</t>
  </si>
  <si>
    <t>Податок на прибуток</t>
  </si>
  <si>
    <t>таб. 5</t>
  </si>
  <si>
    <t>Інші операційні доходи (дотація з бюджету ВМОТГ на покриття збитків)</t>
  </si>
  <si>
    <t>Інший дохід ( дохід від ОЗ, в т.ч. нарахована амортизація ОЗ)</t>
  </si>
  <si>
    <t xml:space="preserve">Інші доходи </t>
  </si>
  <si>
    <t xml:space="preserve">Єдиний внесок на загальнообов’язкове державне соціальне страхування     </t>
  </si>
  <si>
    <t>факт 2020 р. до плану 2020 р.</t>
  </si>
  <si>
    <t>передача спортивного комплексу по вул Ак.Янгеля,48</t>
  </si>
  <si>
    <t>інші витрати (передача спортивного комплексу по вул. Академіка Янгеля,48)</t>
  </si>
  <si>
    <t>централізоване водопостачання, водовідведення</t>
  </si>
  <si>
    <t>обслуговування реєстратора розрахункових операцій</t>
  </si>
  <si>
    <t xml:space="preserve">ремонт та технічне обслуговування системи теплопостачання </t>
  </si>
  <si>
    <t>плата за скиди стічних вод до системи централізованого водовідведення</t>
  </si>
  <si>
    <t>медогляд працівників</t>
  </si>
  <si>
    <t>ремонт комп'ютерної техніки</t>
  </si>
  <si>
    <t xml:space="preserve">технічний звіт стану конструкції громадської вбиральні
</t>
  </si>
  <si>
    <t>поточний ремонт та техобслуговування техніки</t>
  </si>
  <si>
    <t>оплата послуг по виміюванню манометрів та термоментрів системи опалення</t>
  </si>
  <si>
    <t>повірка, перевірка приладів, обладнання, системи опалення</t>
  </si>
  <si>
    <t>газ (обслуговування газопроводу)</t>
  </si>
  <si>
    <t>амортизація безоплатно переданих активів</t>
  </si>
  <si>
    <t>генератор</t>
  </si>
  <si>
    <t>мишка Logitech B100 (910-003357) Black - оптическая, проводная, 800dp + scroll 2 шт</t>
  </si>
  <si>
    <t xml:space="preserve">Інші надходження (відшкодування згідно листків непрацездатності фондом соціального страхування) </t>
  </si>
  <si>
    <t xml:space="preserve">Відшкодування лікарняних фондом соціального страхування </t>
  </si>
  <si>
    <t>благодійна допомога</t>
  </si>
  <si>
    <t>фінансова підтримка з бюджету Вінницької міської територіальної громади</t>
  </si>
  <si>
    <t>Відхилення 
(+,-),</t>
  </si>
  <si>
    <t>минулий 
2019 рік</t>
  </si>
  <si>
    <t>поточний 
2020 рік</t>
  </si>
  <si>
    <t>відхилення,
 (+,-)</t>
  </si>
  <si>
    <t>відхилення, 
(+/–)</t>
  </si>
  <si>
    <t>виконання,
 %</t>
  </si>
  <si>
    <t xml:space="preserve">поточний
 2020 рік </t>
  </si>
  <si>
    <t>План 
звітного 
2020 року</t>
  </si>
  <si>
    <t>Факт 
звітного 
2020 року</t>
  </si>
  <si>
    <t>Відхилення,
 (+,-)</t>
  </si>
  <si>
    <t>відхилення,  (+/–)</t>
  </si>
  <si>
    <t>Факт
минулого 2019 року</t>
  </si>
  <si>
    <t>План звітного  2020 рік</t>
  </si>
  <si>
    <t xml:space="preserve">Факт
звітного
2020 року </t>
  </si>
  <si>
    <t>відхилення,  
(+/–)</t>
  </si>
  <si>
    <r>
      <t>плата за</t>
    </r>
    <r>
      <rPr>
        <sz val="11"/>
        <rFont val="Arial"/>
        <family val="2"/>
        <charset val="204"/>
      </rPr>
      <t> </t>
    </r>
    <r>
      <rPr>
        <sz val="12"/>
        <rFont val="Times New Roman"/>
        <family val="1"/>
        <charset val="204"/>
      </rPr>
      <t>перетікання реактивної електроенергії</t>
    </r>
  </si>
  <si>
    <t>дотація з бюджету ВМОТГ для надання фінансової підтримки</t>
  </si>
  <si>
    <t>Цільове фінансування  (фінансова підтримка з бюджету Вінницької міської об'єднаної територіальної громади)</t>
  </si>
  <si>
    <t>придбання канцелярських товарів</t>
  </si>
  <si>
    <t>Матеріальні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</si>
</sst>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  <numFmt numFmtId="180" formatCode="_-* #,##0.0_р_._-;\-* #,##0.0_р_._-;_-* &quot;-&quot;?_р_._-;_-@_-"/>
    <numFmt numFmtId="181" formatCode="_-* #,##0.0\ _₴_-;\-* #,##0.0\ _₴_-;_-* &quot;-&quot;?\ _₴_-;_-@_-"/>
  </numFmts>
  <fonts count="10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Arial Cyr"/>
      <charset val="204"/>
    </font>
    <font>
      <i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6"/>
      <color theme="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0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1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3" fillId="25" borderId="9" applyNumberFormat="0" applyFont="0" applyAlignment="0" applyProtection="0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9" fontId="3" fillId="0" borderId="0" applyFont="0" applyFill="0" applyBorder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2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9" fillId="0" borderId="0"/>
    <xf numFmtId="0" fontId="3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5" borderId="9" applyNumberFormat="0" applyFont="0" applyAlignment="0" applyProtection="0"/>
    <xf numFmtId="0" fontId="9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6" fontId="63" fillId="22" borderId="12" applyFill="0" applyBorder="0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0" applyFont="1" applyFill="1"/>
    <xf numFmtId="0" fontId="65" fillId="0" borderId="0" xfId="0" applyFont="1" applyFill="1"/>
    <xf numFmtId="0" fontId="6" fillId="29" borderId="3" xfId="0" applyFont="1" applyFill="1" applyBorder="1" applyAlignment="1">
      <alignment horizontal="left" vertical="center" wrapText="1"/>
    </xf>
    <xf numFmtId="0" fontId="6" fillId="29" borderId="3" xfId="0" applyFont="1" applyFill="1" applyBorder="1" applyAlignment="1">
      <alignment horizontal="center" vertical="center" wrapText="1"/>
    </xf>
    <xf numFmtId="0" fontId="6" fillId="29" borderId="0" xfId="0" quotePrefix="1" applyFont="1" applyFill="1" applyBorder="1" applyAlignment="1">
      <alignment horizontal="center" vertical="center"/>
    </xf>
    <xf numFmtId="170" fontId="6" fillId="29" borderId="0" xfId="0" quotePrefix="1" applyNumberFormat="1" applyFont="1" applyFill="1" applyBorder="1" applyAlignment="1">
      <alignment vertical="center" wrapText="1"/>
    </xf>
    <xf numFmtId="0" fontId="6" fillId="29" borderId="3" xfId="238" applyFont="1" applyFill="1" applyBorder="1" applyAlignment="1">
      <alignment horizontal="center" vertical="center"/>
    </xf>
    <xf numFmtId="0" fontId="5" fillId="29" borderId="3" xfId="238" applyFont="1" applyFill="1" applyBorder="1" applyAlignment="1">
      <alignment horizontal="left" vertical="center"/>
    </xf>
    <xf numFmtId="0" fontId="6" fillId="29" borderId="3" xfId="238" applyNumberFormat="1" applyFont="1" applyFill="1" applyBorder="1" applyAlignment="1">
      <alignment horizontal="center" vertical="center" wrapText="1"/>
    </xf>
    <xf numFmtId="0" fontId="6" fillId="29" borderId="3" xfId="238" applyNumberFormat="1" applyFont="1" applyFill="1" applyBorder="1" applyAlignment="1">
      <alignment horizontal="left" vertical="center" wrapText="1"/>
    </xf>
    <xf numFmtId="0" fontId="6" fillId="29" borderId="3" xfId="238" applyFont="1" applyFill="1" applyBorder="1" applyAlignment="1">
      <alignment horizontal="center" vertical="center" wrapText="1"/>
    </xf>
    <xf numFmtId="49" fontId="6" fillId="29" borderId="3" xfId="238" applyNumberFormat="1" applyFont="1" applyFill="1" applyBorder="1" applyAlignment="1">
      <alignment horizontal="left" vertical="center" wrapText="1"/>
    </xf>
    <xf numFmtId="0" fontId="8" fillId="29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1" fillId="29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right" vertical="center"/>
    </xf>
    <xf numFmtId="0" fontId="72" fillId="0" borderId="0" xfId="0" applyFont="1" applyFill="1"/>
    <xf numFmtId="0" fontId="68" fillId="29" borderId="3" xfId="238" applyFont="1" applyFill="1" applyBorder="1" applyAlignment="1">
      <alignment horizontal="left" vertical="center"/>
    </xf>
    <xf numFmtId="0" fontId="74" fillId="29" borderId="3" xfId="0" applyFont="1" applyFill="1" applyBorder="1" applyAlignment="1">
      <alignment horizontal="center" vertical="center" wrapText="1"/>
    </xf>
    <xf numFmtId="179" fontId="73" fillId="29" borderId="3" xfId="0" applyNumberFormat="1" applyFont="1" applyFill="1" applyBorder="1" applyAlignment="1">
      <alignment horizontal="center" vertical="center" wrapText="1"/>
    </xf>
    <xf numFmtId="0" fontId="74" fillId="29" borderId="3" xfId="0" applyFont="1" applyFill="1" applyBorder="1" applyAlignment="1">
      <alignment horizontal="center" vertical="center"/>
    </xf>
    <xf numFmtId="179" fontId="74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 wrapText="1"/>
    </xf>
    <xf numFmtId="0" fontId="74" fillId="29" borderId="3" xfId="0" quotePrefix="1" applyFont="1" applyFill="1" applyBorder="1" applyAlignment="1">
      <alignment horizontal="center" vertical="center"/>
    </xf>
    <xf numFmtId="177" fontId="73" fillId="29" borderId="3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4" fillId="0" borderId="3" xfId="0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74" fillId="0" borderId="3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4" fillId="0" borderId="19" xfId="182" applyFont="1" applyFill="1" applyBorder="1" applyAlignment="1">
      <alignment horizontal="left" vertical="center" wrapText="1"/>
      <protection locked="0"/>
    </xf>
    <xf numFmtId="0" fontId="74" fillId="0" borderId="19" xfId="0" applyFont="1" applyFill="1" applyBorder="1" applyAlignment="1">
      <alignment horizontal="center" vertical="center" wrapText="1"/>
    </xf>
    <xf numFmtId="179" fontId="74" fillId="0" borderId="19" xfId="0" applyNumberFormat="1" applyFont="1" applyFill="1" applyBorder="1" applyAlignment="1">
      <alignment horizontal="center" vertical="center" wrapText="1"/>
    </xf>
    <xf numFmtId="179" fontId="74" fillId="0" borderId="19" xfId="0" applyNumberFormat="1" applyFont="1" applyFill="1" applyBorder="1" applyAlignment="1">
      <alignment horizontal="right" vertical="center" wrapText="1"/>
    </xf>
    <xf numFmtId="179" fontId="73" fillId="29" borderId="3" xfId="0" applyNumberFormat="1" applyFont="1" applyFill="1" applyBorder="1" applyAlignment="1">
      <alignment horizontal="right" vertical="center" wrapText="1"/>
    </xf>
    <xf numFmtId="179" fontId="74" fillId="29" borderId="3" xfId="0" applyNumberFormat="1" applyFont="1" applyFill="1" applyBorder="1" applyAlignment="1">
      <alignment horizontal="right" vertical="center" wrapText="1"/>
    </xf>
    <xf numFmtId="179" fontId="67" fillId="29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quotePrefix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3" fillId="29" borderId="3" xfId="0" quotePrefix="1" applyFont="1" applyFill="1" applyBorder="1" applyAlignment="1">
      <alignment horizontal="center" vertical="center"/>
    </xf>
    <xf numFmtId="173" fontId="73" fillId="29" borderId="3" xfId="0" applyNumberFormat="1" applyFont="1" applyFill="1" applyBorder="1" applyAlignment="1">
      <alignment horizontal="center" vertical="center" wrapText="1"/>
    </xf>
    <xf numFmtId="169" fontId="73" fillId="29" borderId="3" xfId="207" applyNumberFormat="1" applyFont="1" applyFill="1" applyBorder="1" applyAlignment="1">
      <alignment horizontal="right" vertical="center" wrapText="1"/>
    </xf>
    <xf numFmtId="49" fontId="73" fillId="29" borderId="3" xfId="0" quotePrefix="1" applyNumberFormat="1" applyFont="1" applyFill="1" applyBorder="1" applyAlignment="1">
      <alignment horizontal="left" vertical="center" wrapText="1"/>
    </xf>
    <xf numFmtId="0" fontId="74" fillId="29" borderId="3" xfId="0" applyFont="1" applyFill="1" applyBorder="1" applyAlignment="1">
      <alignment horizontal="left" vertical="center" wrapText="1"/>
    </xf>
    <xf numFmtId="173" fontId="74" fillId="29" borderId="3" xfId="0" applyNumberFormat="1" applyFont="1" applyFill="1" applyBorder="1" applyAlignment="1">
      <alignment horizontal="center" vertical="center" wrapText="1"/>
    </xf>
    <xf numFmtId="169" fontId="74" fillId="29" borderId="3" xfId="207" applyNumberFormat="1" applyFont="1" applyFill="1" applyBorder="1" applyAlignment="1">
      <alignment horizontal="right" vertical="center" wrapText="1"/>
    </xf>
    <xf numFmtId="49" fontId="74" fillId="29" borderId="3" xfId="0" quotePrefix="1" applyNumberFormat="1" applyFont="1" applyFill="1" applyBorder="1" applyAlignment="1">
      <alignment horizontal="left" vertical="center" wrapText="1"/>
    </xf>
    <xf numFmtId="49" fontId="74" fillId="29" borderId="3" xfId="0" applyNumberFormat="1" applyFont="1" applyFill="1" applyBorder="1" applyAlignment="1">
      <alignment horizontal="left" vertical="center" wrapText="1"/>
    </xf>
    <xf numFmtId="0" fontId="73" fillId="29" borderId="3" xfId="0" applyFont="1" applyFill="1" applyBorder="1" applyAlignment="1">
      <alignment vertical="center" wrapText="1"/>
    </xf>
    <xf numFmtId="0" fontId="73" fillId="29" borderId="0" xfId="0" applyFont="1" applyFill="1" applyBorder="1" applyAlignment="1">
      <alignment horizontal="left" vertical="center" wrapText="1"/>
    </xf>
    <xf numFmtId="0" fontId="73" fillId="29" borderId="0" xfId="0" quotePrefix="1" applyFont="1" applyFill="1" applyBorder="1" applyAlignment="1">
      <alignment horizontal="center"/>
    </xf>
    <xf numFmtId="0" fontId="80" fillId="29" borderId="0" xfId="0" applyFont="1" applyFill="1" applyBorder="1" applyAlignment="1">
      <alignment horizontal="center" vertical="center" wrapText="1"/>
    </xf>
    <xf numFmtId="0" fontId="74" fillId="29" borderId="0" xfId="0" quotePrefix="1" applyFont="1" applyFill="1" applyBorder="1" applyAlignment="1">
      <alignment horizontal="center" vertical="center"/>
    </xf>
    <xf numFmtId="170" fontId="74" fillId="29" borderId="0" xfId="0" quotePrefix="1" applyNumberFormat="1" applyFont="1" applyFill="1" applyBorder="1" applyAlignment="1">
      <alignment vertical="center" wrapText="1"/>
    </xf>
    <xf numFmtId="0" fontId="74" fillId="29" borderId="0" xfId="0" applyFont="1" applyFill="1" applyBorder="1" applyAlignment="1">
      <alignment vertical="center"/>
    </xf>
    <xf numFmtId="0" fontId="67" fillId="29" borderId="0" xfId="0" applyFont="1" applyFill="1" applyBorder="1" applyAlignment="1">
      <alignment horizontal="center" vertical="center"/>
    </xf>
    <xf numFmtId="0" fontId="67" fillId="29" borderId="0" xfId="0" applyFont="1" applyFill="1" applyBorder="1" applyAlignment="1">
      <alignment vertical="center"/>
    </xf>
    <xf numFmtId="0" fontId="67" fillId="29" borderId="0" xfId="0" applyFont="1" applyFill="1" applyAlignment="1">
      <alignment vertical="center"/>
    </xf>
    <xf numFmtId="0" fontId="67" fillId="29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22" borderId="14" xfId="0" applyFont="1" applyFill="1" applyBorder="1" applyAlignment="1">
      <alignment horizontal="center" vertical="center"/>
    </xf>
    <xf numFmtId="0" fontId="67" fillId="22" borderId="14" xfId="0" applyFont="1" applyFill="1" applyBorder="1" applyAlignment="1">
      <alignment horizontal="center" vertical="center" wrapText="1"/>
    </xf>
    <xf numFmtId="0" fontId="67" fillId="22" borderId="14" xfId="0" applyFont="1" applyFill="1" applyBorder="1" applyAlignment="1">
      <alignment horizontal="center" vertical="center" wrapText="1" shrinkToFit="1"/>
    </xf>
    <xf numFmtId="0" fontId="67" fillId="22" borderId="3" xfId="0" applyFont="1" applyFill="1" applyBorder="1" applyAlignment="1">
      <alignment horizontal="center" vertical="center"/>
    </xf>
    <xf numFmtId="0" fontId="67" fillId="22" borderId="3" xfId="0" applyFont="1" applyFill="1" applyBorder="1" applyAlignment="1">
      <alignment horizontal="center" vertical="center" wrapText="1"/>
    </xf>
    <xf numFmtId="0" fontId="81" fillId="22" borderId="3" xfId="0" applyFont="1" applyFill="1" applyBorder="1" applyAlignment="1">
      <alignment horizontal="left" vertical="center" wrapText="1"/>
    </xf>
    <xf numFmtId="0" fontId="82" fillId="22" borderId="3" xfId="0" applyFont="1" applyFill="1" applyBorder="1" applyAlignment="1">
      <alignment horizontal="left" vertical="center"/>
    </xf>
    <xf numFmtId="0" fontId="82" fillId="22" borderId="3" xfId="0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left" vertical="center"/>
    </xf>
    <xf numFmtId="0" fontId="67" fillId="22" borderId="0" xfId="0" applyFont="1" applyFill="1" applyBorder="1" applyAlignment="1">
      <alignment horizontal="left" vertical="center" wrapText="1"/>
    </xf>
    <xf numFmtId="0" fontId="67" fillId="22" borderId="0" xfId="0" applyFont="1" applyFill="1" applyBorder="1" applyAlignment="1">
      <alignment horizontal="center" vertical="center"/>
    </xf>
    <xf numFmtId="170" fontId="67" fillId="22" borderId="0" xfId="0" applyNumberFormat="1" applyFont="1" applyFill="1" applyBorder="1" applyAlignment="1">
      <alignment horizontal="center" vertical="center" wrapText="1"/>
    </xf>
    <xf numFmtId="170" fontId="67" fillId="22" borderId="0" xfId="0" applyNumberFormat="1" applyFont="1" applyFill="1" applyBorder="1" applyAlignment="1">
      <alignment horizontal="right" vertical="center" wrapText="1"/>
    </xf>
    <xf numFmtId="0" fontId="83" fillId="29" borderId="0" xfId="0" applyFont="1" applyFill="1" applyBorder="1" applyAlignment="1">
      <alignment horizontal="center" vertical="center" wrapText="1"/>
    </xf>
    <xf numFmtId="0" fontId="67" fillId="29" borderId="0" xfId="0" quotePrefix="1" applyFont="1" applyFill="1" applyBorder="1" applyAlignment="1">
      <alignment horizontal="center" vertical="center"/>
    </xf>
    <xf numFmtId="170" fontId="67" fillId="29" borderId="0" xfId="0" applyNumberFormat="1" applyFont="1" applyFill="1" applyBorder="1" applyAlignment="1">
      <alignment vertical="center" wrapText="1"/>
    </xf>
    <xf numFmtId="170" fontId="67" fillId="0" borderId="0" xfId="0" applyNumberFormat="1" applyFont="1" applyFill="1" applyBorder="1" applyAlignment="1">
      <alignment horizontal="center" vertical="center" wrapText="1"/>
    </xf>
    <xf numFmtId="170" fontId="67" fillId="0" borderId="0" xfId="0" applyNumberFormat="1" applyFont="1" applyFill="1" applyBorder="1" applyAlignment="1">
      <alignment horizontal="right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73" fillId="29" borderId="3" xfId="207" applyNumberFormat="1" applyFont="1" applyFill="1" applyBorder="1" applyAlignment="1">
      <alignment horizontal="right" vertical="center" wrapText="1"/>
    </xf>
    <xf numFmtId="178" fontId="74" fillId="29" borderId="3" xfId="0" applyNumberFormat="1" applyFont="1" applyFill="1" applyBorder="1" applyAlignment="1">
      <alignment horizontal="center" vertical="center" wrapText="1"/>
    </xf>
    <xf numFmtId="178" fontId="74" fillId="29" borderId="3" xfId="207" applyNumberFormat="1" applyFont="1" applyFill="1" applyBorder="1" applyAlignment="1">
      <alignment horizontal="right" vertical="center" wrapText="1"/>
    </xf>
    <xf numFmtId="178" fontId="73" fillId="29" borderId="3" xfId="0" applyNumberFormat="1" applyFont="1" applyFill="1" applyBorder="1" applyAlignment="1">
      <alignment horizontal="right" vertical="center" wrapText="1"/>
    </xf>
    <xf numFmtId="178" fontId="73" fillId="29" borderId="3" xfId="0" applyNumberFormat="1" applyFont="1" applyFill="1" applyBorder="1" applyAlignment="1">
      <alignment vertical="center" wrapText="1"/>
    </xf>
    <xf numFmtId="0" fontId="67" fillId="0" borderId="0" xfId="246" applyFont="1" applyFill="1" applyBorder="1" applyAlignment="1">
      <alignment vertical="center"/>
    </xf>
    <xf numFmtId="0" fontId="67" fillId="0" borderId="0" xfId="246" applyFont="1" applyFill="1" applyBorder="1" applyAlignment="1">
      <alignment horizontal="center" vertical="center"/>
    </xf>
    <xf numFmtId="0" fontId="77" fillId="0" borderId="0" xfId="246" applyFont="1" applyFill="1" applyBorder="1" applyAlignment="1">
      <alignment horizontal="right" vertical="center"/>
    </xf>
    <xf numFmtId="0" fontId="67" fillId="0" borderId="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3" xfId="246" applyFont="1" applyFill="1" applyBorder="1" applyAlignment="1">
      <alignment horizontal="center" vertical="center"/>
    </xf>
    <xf numFmtId="0" fontId="67" fillId="0" borderId="3" xfId="246" applyFont="1" applyFill="1" applyBorder="1" applyAlignment="1">
      <alignment horizontal="center" vertical="center" wrapText="1"/>
    </xf>
    <xf numFmtId="0" fontId="77" fillId="29" borderId="3" xfId="246" applyFont="1" applyFill="1" applyBorder="1" applyAlignment="1">
      <alignment horizontal="left" vertical="center" wrapText="1"/>
    </xf>
    <xf numFmtId="0" fontId="77" fillId="29" borderId="3" xfId="0" applyFont="1" applyFill="1" applyBorder="1" applyAlignment="1">
      <alignment horizontal="center" vertical="center"/>
    </xf>
    <xf numFmtId="173" fontId="77" fillId="29" borderId="3" xfId="0" applyNumberFormat="1" applyFont="1" applyFill="1" applyBorder="1" applyAlignment="1">
      <alignment horizontal="center" vertical="center" wrapText="1"/>
    </xf>
    <xf numFmtId="0" fontId="67" fillId="29" borderId="3" xfId="246" applyFont="1" applyFill="1" applyBorder="1" applyAlignment="1">
      <alignment horizontal="left" vertical="center" wrapText="1"/>
    </xf>
    <xf numFmtId="0" fontId="67" fillId="29" borderId="3" xfId="0" applyFont="1" applyFill="1" applyBorder="1" applyAlignment="1">
      <alignment horizontal="center" vertical="center"/>
    </xf>
    <xf numFmtId="173" fontId="67" fillId="29" borderId="3" xfId="0" applyNumberFormat="1" applyFont="1" applyFill="1" applyBorder="1" applyAlignment="1">
      <alignment horizontal="center" vertical="center" wrapText="1"/>
    </xf>
    <xf numFmtId="0" fontId="67" fillId="29" borderId="3" xfId="0" applyFont="1" applyFill="1" applyBorder="1" applyAlignment="1">
      <alignment horizontal="left" vertical="center" wrapText="1"/>
    </xf>
    <xf numFmtId="0" fontId="77" fillId="29" borderId="3" xfId="246" applyFont="1" applyFill="1" applyBorder="1" applyAlignment="1">
      <alignment horizontal="center" vertical="center"/>
    </xf>
    <xf numFmtId="0" fontId="67" fillId="29" borderId="3" xfId="246" applyFont="1" applyFill="1" applyBorder="1" applyAlignment="1">
      <alignment horizontal="center" vertical="center"/>
    </xf>
    <xf numFmtId="0" fontId="67" fillId="29" borderId="0" xfId="246" applyFont="1" applyFill="1" applyBorder="1" applyAlignment="1">
      <alignment horizontal="left" vertical="center" wrapText="1"/>
    </xf>
    <xf numFmtId="0" fontId="67" fillId="29" borderId="0" xfId="246" applyFont="1" applyFill="1" applyBorder="1" applyAlignment="1">
      <alignment horizontal="center" vertical="center"/>
    </xf>
    <xf numFmtId="0" fontId="77" fillId="0" borderId="0" xfId="246" applyFont="1" applyFill="1" applyBorder="1" applyAlignment="1">
      <alignment vertical="center"/>
    </xf>
    <xf numFmtId="170" fontId="67" fillId="29" borderId="0" xfId="0" quotePrefix="1" applyNumberFormat="1" applyFont="1" applyFill="1" applyBorder="1" applyAlignment="1">
      <alignment vertical="center" wrapText="1"/>
    </xf>
    <xf numFmtId="0" fontId="67" fillId="29" borderId="0" xfId="246" applyFont="1" applyFill="1" applyBorder="1" applyAlignment="1">
      <alignment vertical="center" wrapText="1"/>
    </xf>
    <xf numFmtId="0" fontId="67" fillId="0" borderId="0" xfId="246" applyFont="1" applyFill="1" applyBorder="1" applyAlignment="1">
      <alignment vertical="center" wrapText="1"/>
    </xf>
    <xf numFmtId="0" fontId="82" fillId="22" borderId="3" xfId="0" quotePrefix="1" applyFont="1" applyFill="1" applyBorder="1" applyAlignment="1">
      <alignment horizontal="center" vertical="center"/>
    </xf>
    <xf numFmtId="0" fontId="84" fillId="0" borderId="3" xfId="0" applyFont="1" applyBorder="1" applyAlignment="1">
      <alignment horizontal="left" vertical="center" wrapText="1"/>
    </xf>
    <xf numFmtId="0" fontId="82" fillId="29" borderId="3" xfId="0" applyFont="1" applyFill="1" applyBorder="1" applyAlignment="1">
      <alignment horizontal="left" vertical="center"/>
    </xf>
    <xf numFmtId="0" fontId="82" fillId="0" borderId="3" xfId="0" applyFont="1" applyBorder="1" applyAlignment="1">
      <alignment horizontal="left" vertical="center" wrapText="1"/>
    </xf>
    <xf numFmtId="0" fontId="73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0" fontId="74" fillId="0" borderId="14" xfId="0" applyFont="1" applyFill="1" applyBorder="1" applyAlignment="1">
      <alignment horizontal="center" vertical="center" wrapText="1" shrinkToFit="1"/>
    </xf>
    <xf numFmtId="0" fontId="70" fillId="29" borderId="15" xfId="246" applyFont="1" applyFill="1" applyBorder="1" applyAlignment="1">
      <alignment horizontal="left" vertical="center" wrapText="1"/>
    </xf>
    <xf numFmtId="0" fontId="73" fillId="29" borderId="17" xfId="246" applyFont="1" applyFill="1" applyBorder="1" applyAlignment="1">
      <alignment horizontal="left" vertical="center" wrapText="1"/>
    </xf>
    <xf numFmtId="0" fontId="73" fillId="29" borderId="16" xfId="246" applyFont="1" applyFill="1" applyBorder="1" applyAlignment="1">
      <alignment horizontal="left" vertical="center" wrapText="1"/>
    </xf>
    <xf numFmtId="0" fontId="73" fillId="29" borderId="19" xfId="0" applyFont="1" applyFill="1" applyBorder="1" applyAlignment="1">
      <alignment horizontal="left" vertical="center" wrapText="1"/>
    </xf>
    <xf numFmtId="0" fontId="73" fillId="29" borderId="19" xfId="0" quotePrefix="1" applyFont="1" applyFill="1" applyBorder="1" applyAlignment="1">
      <alignment horizontal="center" vertical="center"/>
    </xf>
    <xf numFmtId="0" fontId="85" fillId="0" borderId="0" xfId="246" applyFont="1" applyFill="1"/>
    <xf numFmtId="0" fontId="70" fillId="29" borderId="19" xfId="0" applyFont="1" applyFill="1" applyBorder="1" applyAlignment="1">
      <alignment horizontal="left" vertical="center" wrapText="1"/>
    </xf>
    <xf numFmtId="0" fontId="74" fillId="29" borderId="19" xfId="0" applyFont="1" applyFill="1" applyBorder="1" applyAlignment="1">
      <alignment horizontal="left" vertical="center" wrapText="1"/>
    </xf>
    <xf numFmtId="0" fontId="74" fillId="29" borderId="19" xfId="0" quotePrefix="1" applyFont="1" applyFill="1" applyBorder="1" applyAlignment="1">
      <alignment horizontal="center" vertical="center"/>
    </xf>
    <xf numFmtId="0" fontId="74" fillId="29" borderId="0" xfId="0" applyFont="1" applyFill="1" applyAlignment="1">
      <alignment vertical="center"/>
    </xf>
    <xf numFmtId="0" fontId="73" fillId="29" borderId="0" xfId="0" quotePrefix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4" fillId="29" borderId="0" xfId="0" applyFont="1" applyFill="1" applyBorder="1" applyAlignment="1">
      <alignment horizontal="center" vertical="center"/>
    </xf>
    <xf numFmtId="0" fontId="67" fillId="29" borderId="0" xfId="0" applyFont="1" applyFill="1" applyAlignment="1">
      <alignment horizontal="center" vertical="center"/>
    </xf>
    <xf numFmtId="0" fontId="82" fillId="22" borderId="3" xfId="0" applyFont="1" applyFill="1" applyBorder="1" applyAlignment="1">
      <alignment horizontal="center" vertical="center"/>
    </xf>
    <xf numFmtId="0" fontId="82" fillId="22" borderId="3" xfId="0" applyFont="1" applyFill="1" applyBorder="1" applyAlignment="1">
      <alignment horizontal="center" vertical="center" wrapText="1" shrinkToFit="1"/>
    </xf>
    <xf numFmtId="0" fontId="77" fillId="22" borderId="3" xfId="0" applyFont="1" applyFill="1" applyBorder="1" applyAlignment="1">
      <alignment horizontal="left" vertical="center" wrapText="1"/>
    </xf>
    <xf numFmtId="0" fontId="84" fillId="29" borderId="3" xfId="0" applyFont="1" applyFill="1" applyBorder="1" applyAlignment="1">
      <alignment horizontal="left" vertical="center" wrapText="1"/>
    </xf>
    <xf numFmtId="0" fontId="84" fillId="22" borderId="3" xfId="0" applyFont="1" applyFill="1" applyBorder="1" applyAlignment="1">
      <alignment horizontal="center" vertical="center" wrapText="1"/>
    </xf>
    <xf numFmtId="179" fontId="87" fillId="29" borderId="3" xfId="0" applyNumberFormat="1" applyFont="1" applyFill="1" applyBorder="1" applyAlignment="1">
      <alignment horizontal="center" vertical="center" wrapText="1"/>
    </xf>
    <xf numFmtId="179" fontId="82" fillId="29" borderId="3" xfId="0" applyNumberFormat="1" applyFont="1" applyFill="1" applyBorder="1" applyAlignment="1">
      <alignment horizontal="center" vertical="center" wrapText="1"/>
    </xf>
    <xf numFmtId="0" fontId="84" fillId="22" borderId="3" xfId="0" quotePrefix="1" applyFont="1" applyFill="1" applyBorder="1" applyAlignment="1">
      <alignment horizontal="center" vertical="center"/>
    </xf>
    <xf numFmtId="179" fontId="84" fillId="29" borderId="3" xfId="0" applyNumberFormat="1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left" vertical="center" wrapText="1"/>
    </xf>
    <xf numFmtId="0" fontId="77" fillId="22" borderId="3" xfId="0" quotePrefix="1" applyFont="1" applyFill="1" applyBorder="1" applyAlignment="1">
      <alignment horizontal="center" vertical="center"/>
    </xf>
    <xf numFmtId="179" fontId="77" fillId="29" borderId="3" xfId="0" applyNumberFormat="1" applyFont="1" applyFill="1" applyBorder="1" applyAlignment="1">
      <alignment horizontal="center" vertical="center" wrapText="1"/>
    </xf>
    <xf numFmtId="0" fontId="82" fillId="29" borderId="3" xfId="0" applyFont="1" applyFill="1" applyBorder="1" applyAlignment="1">
      <alignment horizontal="left" vertical="center" wrapText="1"/>
    </xf>
    <xf numFmtId="0" fontId="88" fillId="29" borderId="3" xfId="0" applyFont="1" applyFill="1" applyBorder="1" applyAlignment="1">
      <alignment horizontal="left" vertical="center" wrapText="1"/>
    </xf>
    <xf numFmtId="0" fontId="88" fillId="22" borderId="3" xfId="0" applyFont="1" applyFill="1" applyBorder="1" applyAlignment="1">
      <alignment horizontal="center" vertical="center" wrapText="1"/>
    </xf>
    <xf numFmtId="0" fontId="67" fillId="22" borderId="3" xfId="0" quotePrefix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3" fillId="22" borderId="0" xfId="0" quotePrefix="1" applyFont="1" applyFill="1" applyBorder="1" applyAlignment="1">
      <alignment horizontal="center" vertical="center"/>
    </xf>
    <xf numFmtId="179" fontId="74" fillId="29" borderId="0" xfId="0" applyNumberFormat="1" applyFont="1" applyFill="1" applyBorder="1" applyAlignment="1">
      <alignment horizontal="center" vertical="center" wrapText="1"/>
    </xf>
    <xf numFmtId="170" fontId="74" fillId="29" borderId="0" xfId="0" applyNumberFormat="1" applyFont="1" applyFill="1" applyBorder="1" applyAlignment="1">
      <alignment vertical="center" wrapText="1"/>
    </xf>
    <xf numFmtId="0" fontId="73" fillId="29" borderId="3" xfId="0" quotePrefix="1" applyNumberFormat="1" applyFont="1" applyFill="1" applyBorder="1" applyAlignment="1">
      <alignment horizontal="center" vertical="center"/>
    </xf>
    <xf numFmtId="0" fontId="74" fillId="29" borderId="3" xfId="0" applyNumberFormat="1" applyFont="1" applyFill="1" applyBorder="1" applyAlignment="1">
      <alignment horizontal="center" vertical="center"/>
    </xf>
    <xf numFmtId="0" fontId="74" fillId="29" borderId="0" xfId="0" applyFont="1" applyFill="1" applyAlignment="1">
      <alignment horizontal="center" vertical="center"/>
    </xf>
    <xf numFmtId="0" fontId="67" fillId="0" borderId="3" xfId="0" applyFont="1" applyBorder="1" applyAlignment="1">
      <alignment horizontal="left" vertical="center"/>
    </xf>
    <xf numFmtId="0" fontId="90" fillId="0" borderId="0" xfId="0" applyFont="1" applyFill="1" applyAlignment="1">
      <alignment horizontal="center" vertical="center"/>
    </xf>
    <xf numFmtId="0" fontId="74" fillId="29" borderId="0" xfId="0" applyFont="1" applyFill="1" applyBorder="1" applyAlignment="1">
      <alignment horizontal="left" vertical="center" wrapText="1"/>
    </xf>
    <xf numFmtId="3" fontId="74" fillId="29" borderId="0" xfId="0" applyNumberFormat="1" applyFont="1" applyFill="1" applyBorder="1" applyAlignment="1">
      <alignment horizontal="center" vertical="center" wrapText="1"/>
    </xf>
    <xf numFmtId="170" fontId="74" fillId="29" borderId="0" xfId="0" applyNumberFormat="1" applyFont="1" applyFill="1" applyBorder="1" applyAlignment="1">
      <alignment horizontal="center" vertical="center" wrapText="1"/>
    </xf>
    <xf numFmtId="0" fontId="74" fillId="29" borderId="0" xfId="0" applyFont="1" applyFill="1" applyBorder="1" applyAlignment="1">
      <alignment horizontal="left" vertical="center" wrapText="1" shrinkToFit="1"/>
    </xf>
    <xf numFmtId="0" fontId="82" fillId="29" borderId="0" xfId="0" applyFont="1" applyFill="1" applyAlignment="1">
      <alignment vertical="center"/>
    </xf>
    <xf numFmtId="0" fontId="90" fillId="29" borderId="0" xfId="0" applyFont="1" applyFill="1" applyAlignment="1">
      <alignment horizontal="center" vertical="center"/>
    </xf>
    <xf numFmtId="0" fontId="67" fillId="29" borderId="3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177" fontId="74" fillId="29" borderId="3" xfId="0" applyNumberFormat="1" applyFont="1" applyFill="1" applyBorder="1" applyAlignment="1">
      <alignment horizontal="center" vertical="center" wrapText="1"/>
    </xf>
    <xf numFmtId="0" fontId="67" fillId="29" borderId="0" xfId="0" applyFont="1" applyFill="1" applyBorder="1" applyAlignment="1">
      <alignment horizontal="right" vertical="center"/>
    </xf>
    <xf numFmtId="1" fontId="67" fillId="29" borderId="0" xfId="0" applyNumberFormat="1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vertical="center"/>
    </xf>
    <xf numFmtId="0" fontId="77" fillId="29" borderId="0" xfId="0" applyFont="1" applyFill="1" applyBorder="1" applyAlignment="1">
      <alignment horizontal="right" vertical="center"/>
    </xf>
    <xf numFmtId="0" fontId="67" fillId="29" borderId="0" xfId="0" applyFont="1" applyFill="1" applyAlignment="1">
      <alignment horizontal="right" vertical="center"/>
    </xf>
    <xf numFmtId="0" fontId="73" fillId="29" borderId="3" xfId="0" applyFont="1" applyFill="1" applyBorder="1" applyAlignment="1">
      <alignment horizontal="left" vertical="center"/>
    </xf>
    <xf numFmtId="0" fontId="91" fillId="29" borderId="0" xfId="0" applyFont="1" applyFill="1" applyBorder="1" applyAlignment="1">
      <alignment vertical="center"/>
    </xf>
    <xf numFmtId="170" fontId="67" fillId="29" borderId="0" xfId="0" applyNumberFormat="1" applyFont="1" applyFill="1" applyAlignment="1">
      <alignment vertical="center"/>
    </xf>
    <xf numFmtId="170" fontId="67" fillId="0" borderId="0" xfId="0" applyNumberFormat="1" applyFont="1" applyFill="1" applyAlignment="1">
      <alignment vertical="center"/>
    </xf>
    <xf numFmtId="0" fontId="77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right" vertical="center" wrapText="1"/>
    </xf>
    <xf numFmtId="0" fontId="74" fillId="29" borderId="3" xfId="0" applyNumberFormat="1" applyFont="1" applyFill="1" applyBorder="1" applyAlignment="1">
      <alignment horizontal="center" vertical="center" wrapText="1" shrinkToFit="1"/>
    </xf>
    <xf numFmtId="0" fontId="67" fillId="29" borderId="0" xfId="0" applyFont="1" applyFill="1" applyBorder="1" applyAlignment="1">
      <alignment horizontal="left" vertical="center" wrapText="1" shrinkToFit="1"/>
    </xf>
    <xf numFmtId="3" fontId="67" fillId="29" borderId="0" xfId="0" applyNumberFormat="1" applyFont="1" applyFill="1" applyBorder="1" applyAlignment="1">
      <alignment horizontal="center" vertical="center" wrapText="1"/>
    </xf>
    <xf numFmtId="3" fontId="67" fillId="29" borderId="18" xfId="0" applyNumberFormat="1" applyFont="1" applyFill="1" applyBorder="1" applyAlignment="1">
      <alignment vertical="center" wrapText="1"/>
    </xf>
    <xf numFmtId="169" fontId="77" fillId="29" borderId="0" xfId="0" applyNumberFormat="1" applyFont="1" applyFill="1" applyBorder="1" applyAlignment="1">
      <alignment horizontal="right" vertical="center" wrapText="1"/>
    </xf>
    <xf numFmtId="169" fontId="77" fillId="29" borderId="0" xfId="0" applyNumberFormat="1" applyFont="1" applyFill="1" applyBorder="1" applyAlignment="1">
      <alignment horizontal="center" vertical="center" wrapText="1"/>
    </xf>
    <xf numFmtId="170" fontId="77" fillId="29" borderId="0" xfId="0" applyNumberFormat="1" applyFont="1" applyFill="1" applyBorder="1" applyAlignment="1">
      <alignment horizontal="center" vertical="center" wrapText="1"/>
    </xf>
    <xf numFmtId="170" fontId="77" fillId="29" borderId="0" xfId="0" applyNumberFormat="1" applyFont="1" applyFill="1" applyBorder="1" applyAlignment="1">
      <alignment horizontal="center" vertical="center"/>
    </xf>
    <xf numFmtId="170" fontId="77" fillId="29" borderId="0" xfId="0" applyNumberFormat="1" applyFont="1" applyFill="1" applyBorder="1" applyAlignment="1">
      <alignment vertical="center"/>
    </xf>
    <xf numFmtId="0" fontId="77" fillId="29" borderId="0" xfId="0" applyFont="1" applyFill="1" applyBorder="1" applyAlignment="1">
      <alignment horizontal="left" vertical="center"/>
    </xf>
    <xf numFmtId="0" fontId="70" fillId="29" borderId="0" xfId="0" applyFont="1" applyFill="1" applyBorder="1" applyAlignment="1">
      <alignment horizontal="left" vertical="center"/>
    </xf>
    <xf numFmtId="0" fontId="74" fillId="29" borderId="3" xfId="0" applyFont="1" applyFill="1" applyBorder="1" applyAlignment="1">
      <alignment horizontal="center" vertical="center" wrapText="1" shrinkToFit="1"/>
    </xf>
    <xf numFmtId="3" fontId="74" fillId="29" borderId="3" xfId="0" applyNumberFormat="1" applyFont="1" applyFill="1" applyBorder="1" applyAlignment="1">
      <alignment horizontal="center" vertical="center" wrapText="1" shrinkToFit="1"/>
    </xf>
    <xf numFmtId="0" fontId="74" fillId="29" borderId="0" xfId="0" applyFont="1" applyFill="1" applyAlignment="1">
      <alignment horizontal="right" vertical="center"/>
    </xf>
    <xf numFmtId="0" fontId="73" fillId="29" borderId="0" xfId="0" applyFont="1" applyFill="1" applyBorder="1" applyAlignment="1">
      <alignment horizontal="left" vertical="center"/>
    </xf>
    <xf numFmtId="0" fontId="74" fillId="29" borderId="13" xfId="0" applyFont="1" applyFill="1" applyBorder="1" applyAlignment="1">
      <alignment vertical="center"/>
    </xf>
    <xf numFmtId="0" fontId="74" fillId="29" borderId="13" xfId="0" applyFont="1" applyFill="1" applyBorder="1" applyAlignment="1">
      <alignment horizontal="center" vertical="center"/>
    </xf>
    <xf numFmtId="3" fontId="74" fillId="29" borderId="3" xfId="0" applyNumberFormat="1" applyFont="1" applyFill="1" applyBorder="1" applyAlignment="1">
      <alignment horizontal="center" vertical="center" wrapText="1"/>
    </xf>
    <xf numFmtId="0" fontId="73" fillId="29" borderId="0" xfId="0" applyFont="1" applyFill="1" applyBorder="1" applyAlignment="1">
      <alignment horizontal="right" vertical="center"/>
    </xf>
    <xf numFmtId="169" fontId="73" fillId="29" borderId="0" xfId="0" applyNumberFormat="1" applyFont="1" applyFill="1" applyBorder="1" applyAlignment="1">
      <alignment horizontal="right" vertical="center"/>
    </xf>
    <xf numFmtId="0" fontId="93" fillId="29" borderId="0" xfId="0" applyFont="1" applyFill="1" applyAlignment="1">
      <alignment vertical="center"/>
    </xf>
    <xf numFmtId="0" fontId="85" fillId="29" borderId="0" xfId="0" applyFont="1" applyFill="1" applyAlignment="1">
      <alignment vertical="center"/>
    </xf>
    <xf numFmtId="0" fontId="85" fillId="29" borderId="0" xfId="0" applyFont="1" applyFill="1"/>
    <xf numFmtId="0" fontId="85" fillId="29" borderId="0" xfId="0" applyFont="1" applyFill="1" applyAlignment="1">
      <alignment horizontal="center" vertical="center"/>
    </xf>
    <xf numFmtId="0" fontId="74" fillId="29" borderId="3" xfId="0" applyNumberFormat="1" applyFont="1" applyFill="1" applyBorder="1"/>
    <xf numFmtId="0" fontId="67" fillId="29" borderId="0" xfId="0" applyFont="1" applyFill="1" applyAlignment="1">
      <alignment vertical="center" wrapText="1" shrinkToFit="1"/>
    </xf>
    <xf numFmtId="0" fontId="67" fillId="29" borderId="0" xfId="0" applyFont="1" applyFill="1" applyBorder="1" applyAlignment="1">
      <alignment vertical="center" wrapText="1" shrinkToFit="1"/>
    </xf>
    <xf numFmtId="0" fontId="77" fillId="29" borderId="0" xfId="0" applyFont="1" applyFill="1" applyAlignment="1">
      <alignment horizontal="right" vertical="center"/>
    </xf>
    <xf numFmtId="0" fontId="88" fillId="29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92" fillId="0" borderId="0" xfId="0" applyFont="1"/>
    <xf numFmtId="0" fontId="67" fillId="0" borderId="3" xfId="0" applyFont="1" applyFill="1" applyBorder="1" applyAlignment="1">
      <alignment horizontal="center" vertical="center"/>
    </xf>
    <xf numFmtId="0" fontId="77" fillId="29" borderId="3" xfId="0" applyFont="1" applyFill="1" applyBorder="1" applyAlignment="1">
      <alignment horizontal="left" vertical="center" wrapText="1"/>
    </xf>
    <xf numFmtId="0" fontId="67" fillId="29" borderId="3" xfId="0" quotePrefix="1" applyNumberFormat="1" applyFont="1" applyFill="1" applyBorder="1" applyAlignment="1">
      <alignment horizontal="center" vertical="center"/>
    </xf>
    <xf numFmtId="179" fontId="77" fillId="29" borderId="3" xfId="207" applyNumberFormat="1" applyFont="1" applyFill="1" applyBorder="1" applyAlignment="1">
      <alignment horizontal="right" vertical="center" wrapText="1"/>
    </xf>
    <xf numFmtId="179" fontId="67" fillId="29" borderId="3" xfId="207" applyNumberFormat="1" applyFont="1" applyFill="1" applyBorder="1" applyAlignment="1">
      <alignment horizontal="right" vertical="center" wrapText="1"/>
    </xf>
    <xf numFmtId="0" fontId="67" fillId="29" borderId="3" xfId="0" applyNumberFormat="1" applyFont="1" applyFill="1" applyBorder="1" applyAlignment="1">
      <alignment horizontal="center" vertical="center"/>
    </xf>
    <xf numFmtId="0" fontId="79" fillId="29" borderId="0" xfId="0" applyFont="1" applyFill="1" applyBorder="1" applyAlignment="1">
      <alignment horizontal="left" vertical="center" wrapText="1"/>
    </xf>
    <xf numFmtId="0" fontId="79" fillId="29" borderId="0" xfId="0" applyNumberFormat="1" applyFont="1" applyFill="1" applyBorder="1" applyAlignment="1">
      <alignment horizontal="center" vertical="center"/>
    </xf>
    <xf numFmtId="173" fontId="79" fillId="29" borderId="0" xfId="0" applyNumberFormat="1" applyFont="1" applyFill="1" applyBorder="1" applyAlignment="1">
      <alignment horizontal="center" vertical="center" wrapText="1"/>
    </xf>
    <xf numFmtId="169" fontId="79" fillId="29" borderId="0" xfId="207" applyNumberFormat="1" applyFont="1" applyFill="1" applyBorder="1" applyAlignment="1">
      <alignment horizontal="right" vertical="center" wrapText="1"/>
    </xf>
    <xf numFmtId="0" fontId="79" fillId="29" borderId="0" xfId="0" quotePrefix="1" applyFont="1" applyFill="1" applyBorder="1" applyAlignment="1">
      <alignment horizontal="center" vertical="center"/>
    </xf>
    <xf numFmtId="170" fontId="79" fillId="29" borderId="0" xfId="0" quotePrefix="1" applyNumberFormat="1" applyFont="1" applyFill="1" applyBorder="1" applyAlignment="1">
      <alignment vertical="center" wrapText="1"/>
    </xf>
    <xf numFmtId="0" fontId="92" fillId="29" borderId="0" xfId="0" applyFont="1" applyFill="1"/>
    <xf numFmtId="0" fontId="82" fillId="22" borderId="14" xfId="0" applyFont="1" applyFill="1" applyBorder="1" applyAlignment="1">
      <alignment horizontal="center" vertical="center"/>
    </xf>
    <xf numFmtId="0" fontId="82" fillId="22" borderId="14" xfId="0" applyFont="1" applyFill="1" applyBorder="1" applyAlignment="1">
      <alignment horizontal="center" vertical="center" wrapText="1"/>
    </xf>
    <xf numFmtId="0" fontId="82" fillId="22" borderId="14" xfId="0" applyFont="1" applyFill="1" applyBorder="1" applyAlignment="1">
      <alignment horizontal="center" vertical="center" wrapText="1" shrinkToFit="1"/>
    </xf>
    <xf numFmtId="0" fontId="87" fillId="22" borderId="3" xfId="0" applyFont="1" applyFill="1" applyBorder="1" applyAlignment="1">
      <alignment horizontal="left" vertical="center" wrapText="1"/>
    </xf>
    <xf numFmtId="0" fontId="87" fillId="22" borderId="3" xfId="0" applyFont="1" applyFill="1" applyBorder="1" applyAlignment="1">
      <alignment horizontal="center" vertical="center" wrapText="1"/>
    </xf>
    <xf numFmtId="0" fontId="87" fillId="22" borderId="3" xfId="0" quotePrefix="1" applyFont="1" applyFill="1" applyBorder="1" applyAlignment="1">
      <alignment horizontal="center" vertical="center"/>
    </xf>
    <xf numFmtId="170" fontId="67" fillId="29" borderId="0" xfId="0" applyNumberFormat="1" applyFont="1" applyFill="1" applyBorder="1" applyAlignment="1">
      <alignment horizontal="center" vertical="center" wrapText="1"/>
    </xf>
    <xf numFmtId="0" fontId="77" fillId="22" borderId="3" xfId="0" applyFont="1" applyFill="1" applyBorder="1" applyAlignment="1">
      <alignment horizontal="center" vertical="center" wrapText="1"/>
    </xf>
    <xf numFmtId="170" fontId="67" fillId="29" borderId="3" xfId="238" applyNumberFormat="1" applyFont="1" applyFill="1" applyBorder="1" applyAlignment="1">
      <alignment horizontal="center" vertical="center" wrapText="1"/>
    </xf>
    <xf numFmtId="177" fontId="74" fillId="29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170" fontId="74" fillId="0" borderId="0" xfId="0" quotePrefix="1" applyNumberFormat="1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67" fillId="29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7" fillId="22" borderId="3" xfId="0" quotePrefix="1" applyFont="1" applyFill="1" applyBorder="1" applyAlignment="1">
      <alignment horizontal="right" vertical="center"/>
    </xf>
    <xf numFmtId="179" fontId="67" fillId="29" borderId="3" xfId="0" applyNumberFormat="1" applyFont="1" applyFill="1" applyBorder="1" applyAlignment="1">
      <alignment horizontal="right" vertical="center" wrapText="1"/>
    </xf>
    <xf numFmtId="179" fontId="89" fillId="29" borderId="3" xfId="0" applyNumberFormat="1" applyFont="1" applyFill="1" applyBorder="1" applyAlignment="1">
      <alignment horizontal="right" vertical="center" wrapText="1"/>
    </xf>
    <xf numFmtId="0" fontId="77" fillId="22" borderId="3" xfId="0" applyFont="1" applyFill="1" applyBorder="1" applyAlignment="1">
      <alignment horizontal="right" vertical="center" wrapText="1"/>
    </xf>
    <xf numFmtId="0" fontId="81" fillId="29" borderId="3" xfId="0" applyFont="1" applyFill="1" applyBorder="1" applyAlignment="1">
      <alignment horizontal="left" vertical="center" wrapText="1"/>
    </xf>
    <xf numFmtId="0" fontId="95" fillId="29" borderId="3" xfId="0" applyFont="1" applyFill="1" applyBorder="1" applyAlignment="1">
      <alignment horizontal="left" vertical="center" wrapText="1"/>
    </xf>
    <xf numFmtId="0" fontId="77" fillId="22" borderId="3" xfId="0" quotePrefix="1" applyFont="1" applyFill="1" applyBorder="1" applyAlignment="1">
      <alignment horizontal="right" vertical="center"/>
    </xf>
    <xf numFmtId="179" fontId="77" fillId="29" borderId="3" xfId="0" applyNumberFormat="1" applyFont="1" applyFill="1" applyBorder="1" applyAlignment="1">
      <alignment horizontal="right" vertical="center" wrapText="1"/>
    </xf>
    <xf numFmtId="179" fontId="84" fillId="29" borderId="3" xfId="0" applyNumberFormat="1" applyFont="1" applyFill="1" applyBorder="1" applyAlignment="1">
      <alignment horizontal="right" vertical="center" wrapText="1"/>
    </xf>
    <xf numFmtId="179" fontId="82" fillId="29" borderId="3" xfId="0" applyNumberFormat="1" applyFont="1" applyFill="1" applyBorder="1" applyAlignment="1">
      <alignment horizontal="right" vertical="center" wrapText="1"/>
    </xf>
    <xf numFmtId="179" fontId="87" fillId="29" borderId="3" xfId="0" applyNumberFormat="1" applyFont="1" applyFill="1" applyBorder="1" applyAlignment="1">
      <alignment horizontal="right" vertical="center" wrapText="1"/>
    </xf>
    <xf numFmtId="169" fontId="81" fillId="22" borderId="3" xfId="0" quotePrefix="1" applyNumberFormat="1" applyFont="1" applyFill="1" applyBorder="1" applyAlignment="1">
      <alignment horizontal="right" vertical="center"/>
    </xf>
    <xf numFmtId="169" fontId="82" fillId="22" borderId="3" xfId="0" applyNumberFormat="1" applyFont="1" applyFill="1" applyBorder="1" applyAlignment="1">
      <alignment horizontal="right" vertical="center" wrapText="1"/>
    </xf>
    <xf numFmtId="0" fontId="82" fillId="22" borderId="3" xfId="0" applyFont="1" applyFill="1" applyBorder="1" applyAlignment="1">
      <alignment horizontal="right" vertical="center" wrapText="1"/>
    </xf>
    <xf numFmtId="179" fontId="81" fillId="29" borderId="3" xfId="0" applyNumberFormat="1" applyFont="1" applyFill="1" applyBorder="1" applyAlignment="1">
      <alignment horizontal="right" vertical="center" wrapText="1"/>
    </xf>
    <xf numFmtId="169" fontId="77" fillId="22" borderId="3" xfId="0" quotePrefix="1" applyNumberFormat="1" applyFont="1" applyFill="1" applyBorder="1" applyAlignment="1">
      <alignment horizontal="right" vertical="center"/>
    </xf>
    <xf numFmtId="0" fontId="77" fillId="30" borderId="0" xfId="0" applyFont="1" applyFill="1" applyBorder="1" applyAlignment="1">
      <alignment horizontal="center" vertical="center" wrapText="1"/>
    </xf>
    <xf numFmtId="0" fontId="67" fillId="30" borderId="0" xfId="0" applyFont="1" applyFill="1" applyBorder="1" applyAlignment="1">
      <alignment horizontal="center" vertical="center" wrapText="1"/>
    </xf>
    <xf numFmtId="0" fontId="67" fillId="30" borderId="14" xfId="0" applyFont="1" applyFill="1" applyBorder="1" applyAlignment="1">
      <alignment horizontal="center" vertical="center"/>
    </xf>
    <xf numFmtId="0" fontId="67" fillId="30" borderId="14" xfId="0" applyFont="1" applyFill="1" applyBorder="1" applyAlignment="1">
      <alignment horizontal="center" vertical="center" wrapText="1"/>
    </xf>
    <xf numFmtId="0" fontId="67" fillId="30" borderId="14" xfId="0" applyFont="1" applyFill="1" applyBorder="1" applyAlignment="1">
      <alignment horizontal="center" vertical="center" wrapText="1" shrinkToFit="1"/>
    </xf>
    <xf numFmtId="0" fontId="67" fillId="30" borderId="3" xfId="0" applyFont="1" applyFill="1" applyBorder="1" applyAlignment="1">
      <alignment horizontal="center" vertical="center"/>
    </xf>
    <xf numFmtId="0" fontId="67" fillId="30" borderId="3" xfId="0" applyFont="1" applyFill="1" applyBorder="1" applyAlignment="1">
      <alignment horizontal="center" vertical="center" wrapText="1"/>
    </xf>
    <xf numFmtId="0" fontId="67" fillId="30" borderId="3" xfId="0" applyFont="1" applyFill="1" applyBorder="1" applyAlignment="1">
      <alignment horizontal="left" vertical="center" wrapText="1"/>
    </xf>
    <xf numFmtId="178" fontId="67" fillId="30" borderId="3" xfId="0" applyNumberFormat="1" applyFont="1" applyFill="1" applyBorder="1" applyAlignment="1">
      <alignment horizontal="center" vertical="center" wrapText="1"/>
    </xf>
    <xf numFmtId="0" fontId="82" fillId="30" borderId="3" xfId="0" applyFont="1" applyFill="1" applyBorder="1" applyAlignment="1">
      <alignment horizontal="left" vertical="center"/>
    </xf>
    <xf numFmtId="0" fontId="82" fillId="30" borderId="3" xfId="0" applyFont="1" applyFill="1" applyBorder="1" applyAlignment="1">
      <alignment horizontal="center" vertical="center" wrapText="1"/>
    </xf>
    <xf numFmtId="178" fontId="82" fillId="30" borderId="3" xfId="0" applyNumberFormat="1" applyFont="1" applyFill="1" applyBorder="1" applyAlignment="1">
      <alignment horizontal="center" vertical="center" wrapText="1"/>
    </xf>
    <xf numFmtId="178" fontId="81" fillId="30" borderId="3" xfId="0" applyNumberFormat="1" applyFont="1" applyFill="1" applyBorder="1" applyAlignment="1">
      <alignment horizontal="center" vertical="center" wrapText="1"/>
    </xf>
    <xf numFmtId="0" fontId="82" fillId="30" borderId="3" xfId="0" applyFont="1" applyFill="1" applyBorder="1" applyAlignment="1">
      <alignment horizontal="left" vertical="center" wrapText="1"/>
    </xf>
    <xf numFmtId="0" fontId="82" fillId="30" borderId="3" xfId="0" quotePrefix="1" applyFont="1" applyFill="1" applyBorder="1" applyAlignment="1">
      <alignment horizontal="center" vertical="center"/>
    </xf>
    <xf numFmtId="0" fontId="81" fillId="30" borderId="3" xfId="0" quotePrefix="1" applyFont="1" applyFill="1" applyBorder="1" applyAlignment="1">
      <alignment horizontal="center" vertical="center"/>
    </xf>
    <xf numFmtId="0" fontId="84" fillId="30" borderId="3" xfId="0" applyFont="1" applyFill="1" applyBorder="1" applyAlignment="1">
      <alignment horizontal="left" vertical="center" wrapText="1"/>
    </xf>
    <xf numFmtId="0" fontId="81" fillId="30" borderId="3" xfId="0" applyFont="1" applyFill="1" applyBorder="1" applyAlignment="1">
      <alignment horizontal="left" vertical="center"/>
    </xf>
    <xf numFmtId="0" fontId="84" fillId="30" borderId="3" xfId="0" applyFont="1" applyFill="1" applyBorder="1" applyAlignment="1">
      <alignment horizontal="left" vertical="center"/>
    </xf>
    <xf numFmtId="0" fontId="67" fillId="30" borderId="0" xfId="0" applyFont="1" applyFill="1" applyBorder="1" applyAlignment="1">
      <alignment horizontal="left" vertical="center" wrapText="1"/>
    </xf>
    <xf numFmtId="0" fontId="67" fillId="30" borderId="0" xfId="0" applyFont="1" applyFill="1" applyBorder="1" applyAlignment="1">
      <alignment horizontal="center" vertical="center"/>
    </xf>
    <xf numFmtId="170" fontId="67" fillId="30" borderId="0" xfId="0" applyNumberFormat="1" applyFont="1" applyFill="1" applyBorder="1" applyAlignment="1">
      <alignment horizontal="center" vertical="center" wrapText="1"/>
    </xf>
    <xf numFmtId="170" fontId="67" fillId="30" borderId="0" xfId="0" applyNumberFormat="1" applyFont="1" applyFill="1" applyBorder="1" applyAlignment="1">
      <alignment horizontal="right" vertical="center" wrapText="1"/>
    </xf>
    <xf numFmtId="0" fontId="83" fillId="30" borderId="0" xfId="0" applyFont="1" applyFill="1" applyBorder="1" applyAlignment="1">
      <alignment horizontal="center" vertical="center" wrapText="1"/>
    </xf>
    <xf numFmtId="0" fontId="67" fillId="30" borderId="0" xfId="0" quotePrefix="1" applyFont="1" applyFill="1" applyBorder="1" applyAlignment="1">
      <alignment horizontal="center" vertical="center"/>
    </xf>
    <xf numFmtId="170" fontId="67" fillId="30" borderId="0" xfId="0" applyNumberFormat="1" applyFont="1" applyFill="1" applyBorder="1" applyAlignment="1">
      <alignment vertical="center" wrapText="1"/>
    </xf>
    <xf numFmtId="0" fontId="67" fillId="30" borderId="0" xfId="0" applyFont="1" applyFill="1" applyBorder="1" applyAlignment="1">
      <alignment vertical="center"/>
    </xf>
    <xf numFmtId="0" fontId="67" fillId="3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center" vertical="center" wrapText="1"/>
    </xf>
    <xf numFmtId="178" fontId="7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left" vertical="center" wrapText="1"/>
    </xf>
    <xf numFmtId="0" fontId="96" fillId="0" borderId="3" xfId="0" applyFont="1" applyFill="1" applyBorder="1" applyAlignment="1">
      <alignment horizontal="center" vertical="center" wrapText="1"/>
    </xf>
    <xf numFmtId="178" fontId="96" fillId="0" borderId="3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left" vertical="center" wrapText="1"/>
    </xf>
    <xf numFmtId="178" fontId="95" fillId="30" borderId="3" xfId="0" applyNumberFormat="1" applyFont="1" applyFill="1" applyBorder="1" applyAlignment="1">
      <alignment horizontal="center" vertical="center" wrapText="1"/>
    </xf>
    <xf numFmtId="178" fontId="96" fillId="29" borderId="3" xfId="0" applyNumberFormat="1" applyFont="1" applyFill="1" applyBorder="1" applyAlignment="1">
      <alignment horizontal="center" vertical="center" wrapText="1"/>
    </xf>
    <xf numFmtId="178" fontId="95" fillId="0" borderId="3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left" vertical="center"/>
    </xf>
    <xf numFmtId="0" fontId="96" fillId="0" borderId="3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2" fillId="0" borderId="3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6" fillId="0" borderId="0" xfId="0" quotePrefix="1" applyFont="1" applyFill="1" applyBorder="1" applyAlignment="1">
      <alignment horizontal="center" vertical="center"/>
    </xf>
    <xf numFmtId="178" fontId="96" fillId="0" borderId="0" xfId="0" applyNumberFormat="1" applyFont="1" applyFill="1" applyBorder="1" applyAlignment="1">
      <alignment horizontal="center" vertical="center" wrapText="1"/>
    </xf>
    <xf numFmtId="178" fontId="9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 wrapText="1"/>
    </xf>
    <xf numFmtId="0" fontId="72" fillId="29" borderId="0" xfId="0" applyFont="1" applyFill="1" applyBorder="1" applyAlignment="1">
      <alignment vertical="center"/>
    </xf>
    <xf numFmtId="0" fontId="6" fillId="29" borderId="0" xfId="0" applyFont="1" applyFill="1" applyAlignment="1">
      <alignment vertical="center"/>
    </xf>
    <xf numFmtId="0" fontId="6" fillId="30" borderId="0" xfId="0" applyFont="1" applyFill="1" applyBorder="1" applyAlignment="1">
      <alignment horizontal="center" vertical="center"/>
    </xf>
    <xf numFmtId="170" fontId="6" fillId="30" borderId="0" xfId="0" applyNumberFormat="1" applyFont="1" applyFill="1" applyBorder="1" applyAlignment="1">
      <alignment horizontal="center" vertical="center" wrapText="1"/>
    </xf>
    <xf numFmtId="170" fontId="6" fillId="3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7" fontId="73" fillId="29" borderId="3" xfId="0" applyNumberFormat="1" applyFont="1" applyFill="1" applyBorder="1" applyAlignment="1">
      <alignment horizontal="center" vertical="center" wrapText="1"/>
    </xf>
    <xf numFmtId="177" fontId="74" fillId="29" borderId="3" xfId="0" applyNumberFormat="1" applyFont="1" applyFill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74" fillId="29" borderId="3" xfId="0" applyNumberFormat="1" applyFont="1" applyFill="1" applyBorder="1" applyAlignment="1">
      <alignment horizontal="center" vertical="center" wrapText="1"/>
    </xf>
    <xf numFmtId="177" fontId="67" fillId="29" borderId="3" xfId="0" applyNumberFormat="1" applyFont="1" applyFill="1" applyBorder="1" applyAlignment="1">
      <alignment horizontal="center" vertical="center" wrapText="1"/>
    </xf>
    <xf numFmtId="177" fontId="67" fillId="29" borderId="3" xfId="0" applyNumberFormat="1" applyFont="1" applyFill="1" applyBorder="1" applyAlignment="1">
      <alignment horizontal="center" vertical="center"/>
    </xf>
    <xf numFmtId="179" fontId="74" fillId="0" borderId="3" xfId="0" applyNumberFormat="1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vertical="center" wrapText="1"/>
    </xf>
    <xf numFmtId="179" fontId="73" fillId="0" borderId="3" xfId="0" applyNumberFormat="1" applyFont="1" applyFill="1" applyBorder="1" applyAlignment="1">
      <alignment horizontal="center" vertical="center" wrapText="1"/>
    </xf>
    <xf numFmtId="178" fontId="72" fillId="0" borderId="3" xfId="0" applyNumberFormat="1" applyFont="1" applyFill="1" applyBorder="1" applyAlignment="1">
      <alignment horizontal="center" vertical="center" wrapText="1"/>
    </xf>
    <xf numFmtId="179" fontId="73" fillId="0" borderId="19" xfId="0" applyNumberFormat="1" applyFont="1" applyFill="1" applyBorder="1" applyAlignment="1">
      <alignment horizontal="center" vertical="center" wrapText="1"/>
    </xf>
    <xf numFmtId="179" fontId="98" fillId="0" borderId="19" xfId="0" applyNumberFormat="1" applyFont="1" applyFill="1" applyBorder="1" applyAlignment="1">
      <alignment horizontal="right" vertical="center" wrapText="1"/>
    </xf>
    <xf numFmtId="179" fontId="98" fillId="0" borderId="19" xfId="0" applyNumberFormat="1" applyFont="1" applyFill="1" applyBorder="1" applyAlignment="1">
      <alignment horizontal="center" vertical="center" wrapText="1"/>
    </xf>
    <xf numFmtId="179" fontId="98" fillId="29" borderId="3" xfId="0" applyNumberFormat="1" applyFont="1" applyFill="1" applyBorder="1" applyAlignment="1">
      <alignment horizontal="right" vertical="center" wrapText="1"/>
    </xf>
    <xf numFmtId="179" fontId="98" fillId="0" borderId="3" xfId="0" applyNumberFormat="1" applyFont="1" applyFill="1" applyBorder="1" applyAlignment="1">
      <alignment horizontal="right" vertical="center" wrapText="1"/>
    </xf>
    <xf numFmtId="179" fontId="67" fillId="0" borderId="3" xfId="0" applyNumberFormat="1" applyFont="1" applyFill="1" applyBorder="1" applyAlignment="1">
      <alignment horizontal="center" vertical="center" wrapText="1"/>
    </xf>
    <xf numFmtId="178" fontId="98" fillId="29" borderId="3" xfId="0" applyNumberFormat="1" applyFont="1" applyFill="1" applyBorder="1" applyAlignment="1">
      <alignment horizontal="center" vertical="center" wrapText="1"/>
    </xf>
    <xf numFmtId="178" fontId="98" fillId="29" borderId="3" xfId="207" applyNumberFormat="1" applyFont="1" applyFill="1" applyBorder="1" applyAlignment="1">
      <alignment horizontal="right" vertical="center" wrapText="1"/>
    </xf>
    <xf numFmtId="178" fontId="97" fillId="29" borderId="3" xfId="0" applyNumberFormat="1" applyFont="1" applyFill="1" applyBorder="1" applyAlignment="1">
      <alignment horizontal="right" vertical="center" wrapText="1"/>
    </xf>
    <xf numFmtId="178" fontId="97" fillId="29" borderId="3" xfId="0" applyNumberFormat="1" applyFont="1" applyFill="1" applyBorder="1" applyAlignment="1">
      <alignment vertical="center" wrapText="1"/>
    </xf>
    <xf numFmtId="178" fontId="100" fillId="0" borderId="3" xfId="0" applyNumberFormat="1" applyFont="1" applyFill="1" applyBorder="1" applyAlignment="1">
      <alignment horizontal="center" vertical="center" wrapText="1"/>
    </xf>
    <xf numFmtId="179" fontId="99" fillId="29" borderId="3" xfId="0" applyNumberFormat="1" applyFont="1" applyFill="1" applyBorder="1" applyAlignment="1">
      <alignment horizontal="center" vertical="center" wrapText="1"/>
    </xf>
    <xf numFmtId="179" fontId="99" fillId="29" borderId="3" xfId="207" applyNumberFormat="1" applyFont="1" applyFill="1" applyBorder="1" applyAlignment="1">
      <alignment horizontal="right" vertical="center" wrapText="1"/>
    </xf>
    <xf numFmtId="179" fontId="101" fillId="29" borderId="3" xfId="207" applyNumberFormat="1" applyFont="1" applyFill="1" applyBorder="1" applyAlignment="1">
      <alignment horizontal="right" vertical="center" wrapText="1"/>
    </xf>
    <xf numFmtId="169" fontId="98" fillId="29" borderId="3" xfId="207" applyNumberFormat="1" applyFont="1" applyFill="1" applyBorder="1" applyAlignment="1">
      <alignment horizontal="right" vertical="center" wrapText="1"/>
    </xf>
    <xf numFmtId="179" fontId="98" fillId="29" borderId="3" xfId="0" applyNumberFormat="1" applyFont="1" applyFill="1" applyBorder="1" applyAlignment="1">
      <alignment horizontal="center" vertical="center" wrapText="1"/>
    </xf>
    <xf numFmtId="169" fontId="97" fillId="0" borderId="3" xfId="207" applyNumberFormat="1" applyFont="1" applyFill="1" applyBorder="1" applyAlignment="1">
      <alignment horizontal="right" vertical="center" wrapText="1"/>
    </xf>
    <xf numFmtId="179" fontId="100" fillId="29" borderId="3" xfId="0" applyNumberFormat="1" applyFont="1" applyFill="1" applyBorder="1" applyAlignment="1">
      <alignment horizontal="center" vertical="center" wrapText="1"/>
    </xf>
    <xf numFmtId="177" fontId="98" fillId="29" borderId="3" xfId="0" applyNumberFormat="1" applyFont="1" applyFill="1" applyBorder="1" applyAlignment="1">
      <alignment horizontal="center" vertical="center" wrapText="1"/>
    </xf>
    <xf numFmtId="179" fontId="97" fillId="29" borderId="3" xfId="0" applyNumberFormat="1" applyFont="1" applyFill="1" applyBorder="1" applyAlignment="1">
      <alignment horizontal="right" vertical="center" wrapText="1"/>
    </xf>
    <xf numFmtId="0" fontId="102" fillId="0" borderId="42" xfId="0" applyFont="1" applyBorder="1" applyAlignment="1">
      <alignment horizontal="center" vertical="center" wrapText="1"/>
    </xf>
    <xf numFmtId="0" fontId="102" fillId="0" borderId="43" xfId="0" applyFont="1" applyBorder="1" applyAlignment="1">
      <alignment horizontal="center" vertical="center" wrapText="1"/>
    </xf>
    <xf numFmtId="0" fontId="103" fillId="0" borderId="44" xfId="0" applyFont="1" applyBorder="1" applyAlignment="1">
      <alignment vertical="center" wrapText="1"/>
    </xf>
    <xf numFmtId="0" fontId="103" fillId="0" borderId="43" xfId="0" applyFont="1" applyBorder="1" applyAlignment="1">
      <alignment horizontal="center" vertical="center" wrapText="1"/>
    </xf>
    <xf numFmtId="0" fontId="104" fillId="0" borderId="44" xfId="0" applyFont="1" applyBorder="1" applyAlignment="1">
      <alignment vertical="center" wrapText="1"/>
    </xf>
    <xf numFmtId="0" fontId="104" fillId="0" borderId="44" xfId="0" applyFont="1" applyBorder="1" applyAlignment="1">
      <alignment vertical="center" wrapText="1"/>
    </xf>
    <xf numFmtId="0" fontId="104" fillId="0" borderId="51" xfId="0" applyFont="1" applyBorder="1" applyAlignment="1">
      <alignment vertical="center" wrapText="1"/>
    </xf>
    <xf numFmtId="0" fontId="102" fillId="0" borderId="51" xfId="0" applyFont="1" applyBorder="1" applyAlignment="1">
      <alignment horizontal="center" vertical="center" wrapText="1"/>
    </xf>
    <xf numFmtId="0" fontId="102" fillId="0" borderId="44" xfId="0" applyFont="1" applyBorder="1" applyAlignment="1">
      <alignment vertical="center" wrapText="1"/>
    </xf>
    <xf numFmtId="0" fontId="103" fillId="0" borderId="38" xfId="0" applyFont="1" applyBorder="1" applyAlignment="1">
      <alignment vertical="center" wrapText="1"/>
    </xf>
    <xf numFmtId="0" fontId="102" fillId="0" borderId="44" xfId="0" applyFont="1" applyBorder="1" applyAlignment="1">
      <alignment horizontal="center" vertical="center" wrapText="1"/>
    </xf>
    <xf numFmtId="0" fontId="102" fillId="0" borderId="44" xfId="0" applyFont="1" applyBorder="1" applyAlignment="1">
      <alignment vertical="center" wrapText="1"/>
    </xf>
    <xf numFmtId="169" fontId="102" fillId="0" borderId="43" xfId="0" applyNumberFormat="1" applyFont="1" applyBorder="1" applyAlignment="1">
      <alignment horizontal="center" vertical="center" wrapText="1"/>
    </xf>
    <xf numFmtId="169" fontId="103" fillId="0" borderId="43" xfId="0" applyNumberFormat="1" applyFont="1" applyBorder="1" applyAlignment="1">
      <alignment horizontal="center" vertical="center" wrapText="1"/>
    </xf>
    <xf numFmtId="169" fontId="102" fillId="0" borderId="51" xfId="0" applyNumberFormat="1" applyFont="1" applyBorder="1" applyAlignment="1">
      <alignment horizontal="center" vertical="center" wrapText="1"/>
    </xf>
    <xf numFmtId="169" fontId="102" fillId="0" borderId="51" xfId="0" applyNumberFormat="1" applyFont="1" applyFill="1" applyBorder="1" applyAlignment="1">
      <alignment horizontal="center" vertical="center" wrapText="1"/>
    </xf>
    <xf numFmtId="0" fontId="104" fillId="0" borderId="52" xfId="0" applyFont="1" applyBorder="1" applyAlignment="1">
      <alignment vertical="center" wrapText="1"/>
    </xf>
    <xf numFmtId="0" fontId="102" fillId="0" borderId="53" xfId="0" applyFont="1" applyBorder="1" applyAlignment="1">
      <alignment horizontal="center" vertical="center" wrapText="1"/>
    </xf>
    <xf numFmtId="2" fontId="103" fillId="0" borderId="43" xfId="0" applyNumberFormat="1" applyFont="1" applyBorder="1" applyAlignment="1">
      <alignment horizontal="center" vertical="center" wrapText="1"/>
    </xf>
    <xf numFmtId="2" fontId="102" fillId="0" borderId="43" xfId="0" applyNumberFormat="1" applyFont="1" applyBorder="1" applyAlignment="1">
      <alignment horizontal="center" vertical="center" wrapText="1"/>
    </xf>
    <xf numFmtId="1" fontId="103" fillId="0" borderId="43" xfId="0" applyNumberFormat="1" applyFont="1" applyBorder="1" applyAlignment="1">
      <alignment horizontal="center" vertical="center" wrapText="1"/>
    </xf>
    <xf numFmtId="0" fontId="102" fillId="0" borderId="45" xfId="0" applyFont="1" applyBorder="1" applyAlignment="1">
      <alignment vertical="center" wrapText="1"/>
    </xf>
    <xf numFmtId="0" fontId="102" fillId="0" borderId="46" xfId="0" applyFont="1" applyBorder="1" applyAlignment="1">
      <alignment horizontal="center" vertical="center" wrapText="1"/>
    </xf>
    <xf numFmtId="0" fontId="103" fillId="0" borderId="52" xfId="0" applyFont="1" applyBorder="1" applyAlignment="1">
      <alignment vertical="center" wrapText="1"/>
    </xf>
    <xf numFmtId="1" fontId="102" fillId="0" borderId="43" xfId="0" applyNumberFormat="1" applyFont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74" fillId="29" borderId="3" xfId="0" applyNumberFormat="1" applyFont="1" applyFill="1" applyBorder="1" applyAlignment="1">
      <alignment horizontal="center" vertical="center" wrapText="1"/>
    </xf>
    <xf numFmtId="169" fontId="103" fillId="0" borderId="42" xfId="0" applyNumberFormat="1" applyFont="1" applyBorder="1" applyAlignment="1">
      <alignment horizontal="center" vertical="center" wrapText="1"/>
    </xf>
    <xf numFmtId="169" fontId="102" fillId="0" borderId="42" xfId="0" applyNumberFormat="1" applyFont="1" applyBorder="1" applyAlignment="1">
      <alignment horizontal="center" vertical="center" wrapText="1"/>
    </xf>
    <xf numFmtId="169" fontId="103" fillId="0" borderId="53" xfId="0" applyNumberFormat="1" applyFont="1" applyBorder="1" applyAlignment="1">
      <alignment horizontal="center" vertical="center" wrapText="1"/>
    </xf>
    <xf numFmtId="2" fontId="0" fillId="0" borderId="0" xfId="0" applyNumberFormat="1"/>
    <xf numFmtId="169" fontId="0" fillId="0" borderId="0" xfId="0" applyNumberFormat="1"/>
    <xf numFmtId="180" fontId="77" fillId="0" borderId="0" xfId="0" applyNumberFormat="1" applyFont="1" applyFill="1" applyBorder="1" applyAlignment="1">
      <alignment vertical="center"/>
    </xf>
    <xf numFmtId="169" fontId="67" fillId="0" borderId="0" xfId="0" applyNumberFormat="1" applyFont="1" applyFill="1" applyBorder="1" applyAlignment="1">
      <alignment vertical="center"/>
    </xf>
    <xf numFmtId="178" fontId="77" fillId="0" borderId="0" xfId="0" applyNumberFormat="1" applyFont="1" applyFill="1" applyBorder="1" applyAlignment="1">
      <alignment vertical="center"/>
    </xf>
    <xf numFmtId="0" fontId="102" fillId="0" borderId="43" xfId="0" applyFont="1" applyFill="1" applyBorder="1" applyAlignment="1">
      <alignment horizontal="center" vertical="center" wrapText="1"/>
    </xf>
    <xf numFmtId="169" fontId="102" fillId="0" borderId="43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right" vertical="center"/>
    </xf>
    <xf numFmtId="0" fontId="74" fillId="0" borderId="54" xfId="0" applyFont="1" applyFill="1" applyBorder="1" applyAlignment="1">
      <alignment horizontal="left" vertical="center" wrapText="1"/>
    </xf>
    <xf numFmtId="178" fontId="74" fillId="30" borderId="3" xfId="0" applyNumberFormat="1" applyFont="1" applyFill="1" applyBorder="1" applyAlignment="1">
      <alignment horizontal="center" vertical="center" wrapText="1"/>
    </xf>
    <xf numFmtId="178" fontId="98" fillId="30" borderId="3" xfId="0" applyNumberFormat="1" applyFont="1" applyFill="1" applyBorder="1" applyAlignment="1">
      <alignment horizontal="center" vertical="center" wrapText="1"/>
    </xf>
    <xf numFmtId="0" fontId="95" fillId="30" borderId="3" xfId="0" applyFont="1" applyFill="1" applyBorder="1" applyAlignment="1">
      <alignment horizontal="left" vertical="center" wrapText="1"/>
    </xf>
    <xf numFmtId="0" fontId="96" fillId="30" borderId="3" xfId="0" applyFont="1" applyFill="1" applyBorder="1" applyAlignment="1">
      <alignment horizontal="left" vertical="center"/>
    </xf>
    <xf numFmtId="0" fontId="96" fillId="30" borderId="3" xfId="0" quotePrefix="1" applyFont="1" applyFill="1" applyBorder="1" applyAlignment="1">
      <alignment horizontal="center" vertical="center"/>
    </xf>
    <xf numFmtId="178" fontId="96" fillId="30" borderId="3" xfId="0" applyNumberFormat="1" applyFont="1" applyFill="1" applyBorder="1" applyAlignment="1">
      <alignment horizontal="center" vertical="center" wrapText="1"/>
    </xf>
    <xf numFmtId="178" fontId="100" fillId="30" borderId="3" xfId="0" applyNumberFormat="1" applyFont="1" applyFill="1" applyBorder="1" applyAlignment="1">
      <alignment horizontal="center" vertical="center" wrapText="1"/>
    </xf>
    <xf numFmtId="0" fontId="96" fillId="30" borderId="3" xfId="0" applyFont="1" applyFill="1" applyBorder="1" applyAlignment="1">
      <alignment horizontal="left" vertical="center" wrapText="1"/>
    </xf>
    <xf numFmtId="0" fontId="95" fillId="30" borderId="3" xfId="0" applyFont="1" applyFill="1" applyBorder="1" applyAlignment="1">
      <alignment horizontal="left" vertical="center"/>
    </xf>
    <xf numFmtId="0" fontId="96" fillId="30" borderId="3" xfId="0" applyFont="1" applyFill="1" applyBorder="1" applyAlignment="1">
      <alignment horizontal="center" vertical="center" wrapText="1"/>
    </xf>
    <xf numFmtId="179" fontId="67" fillId="30" borderId="3" xfId="0" applyNumberFormat="1" applyFont="1" applyFill="1" applyBorder="1" applyAlignment="1">
      <alignment horizontal="center" vertical="center" wrapText="1"/>
    </xf>
    <xf numFmtId="0" fontId="88" fillId="30" borderId="3" xfId="0" applyFont="1" applyFill="1" applyBorder="1" applyAlignment="1">
      <alignment horizontal="left" vertical="center" wrapText="1"/>
    </xf>
    <xf numFmtId="169" fontId="88" fillId="30" borderId="3" xfId="0" quotePrefix="1" applyNumberFormat="1" applyFont="1" applyFill="1" applyBorder="1" applyAlignment="1">
      <alignment horizontal="right" vertical="center"/>
    </xf>
    <xf numFmtId="179" fontId="99" fillId="30" borderId="3" xfId="0" applyNumberFormat="1" applyFont="1" applyFill="1" applyBorder="1" applyAlignment="1">
      <alignment horizontal="center" vertical="center" wrapText="1"/>
    </xf>
    <xf numFmtId="0" fontId="89" fillId="30" borderId="3" xfId="0" applyFont="1" applyFill="1" applyBorder="1" applyAlignment="1">
      <alignment horizontal="left" vertical="center" wrapText="1"/>
    </xf>
    <xf numFmtId="179" fontId="89" fillId="30" borderId="3" xfId="0" applyNumberFormat="1" applyFont="1" applyFill="1" applyBorder="1" applyAlignment="1">
      <alignment horizontal="right" vertical="center" wrapText="1"/>
    </xf>
    <xf numFmtId="179" fontId="89" fillId="30" borderId="3" xfId="0" applyNumberFormat="1" applyFont="1" applyFill="1" applyBorder="1" applyAlignment="1">
      <alignment horizontal="center" vertical="center" wrapText="1"/>
    </xf>
    <xf numFmtId="0" fontId="67" fillId="30" borderId="3" xfId="0" quotePrefix="1" applyFont="1" applyFill="1" applyBorder="1" applyAlignment="1">
      <alignment horizontal="center" vertical="center"/>
    </xf>
    <xf numFmtId="179" fontId="67" fillId="30" borderId="3" xfId="0" applyNumberFormat="1" applyFont="1" applyFill="1" applyBorder="1" applyAlignment="1">
      <alignment horizontal="right" vertical="center" wrapText="1"/>
    </xf>
    <xf numFmtId="0" fontId="67" fillId="30" borderId="3" xfId="0" applyFont="1" applyFill="1" applyBorder="1" applyAlignment="1">
      <alignment horizontal="left" vertical="center"/>
    </xf>
    <xf numFmtId="0" fontId="89" fillId="30" borderId="3" xfId="0" applyFont="1" applyFill="1" applyBorder="1" applyAlignment="1">
      <alignment horizontal="center" vertical="center" wrapText="1"/>
    </xf>
    <xf numFmtId="169" fontId="88" fillId="30" borderId="3" xfId="0" applyNumberFormat="1" applyFont="1" applyFill="1" applyBorder="1" applyAlignment="1">
      <alignment horizontal="right" vertical="center" wrapText="1"/>
    </xf>
    <xf numFmtId="2" fontId="74" fillId="29" borderId="3" xfId="0" applyNumberFormat="1" applyFont="1" applyFill="1" applyBorder="1" applyAlignment="1">
      <alignment horizontal="center" vertical="center"/>
    </xf>
    <xf numFmtId="2" fontId="98" fillId="29" borderId="3" xfId="0" applyNumberFormat="1" applyFont="1" applyFill="1" applyBorder="1" applyAlignment="1">
      <alignment horizontal="center" vertical="center"/>
    </xf>
    <xf numFmtId="179" fontId="72" fillId="0" borderId="3" xfId="0" applyNumberFormat="1" applyFont="1" applyFill="1" applyBorder="1" applyAlignment="1">
      <alignment horizontal="center" vertical="center" wrapText="1"/>
    </xf>
    <xf numFmtId="181" fontId="77" fillId="30" borderId="0" xfId="0" applyNumberFormat="1" applyFont="1" applyFill="1" applyBorder="1" applyAlignment="1">
      <alignment vertical="center"/>
    </xf>
    <xf numFmtId="177" fontId="67" fillId="30" borderId="3" xfId="0" applyNumberFormat="1" applyFont="1" applyFill="1" applyBorder="1" applyAlignment="1">
      <alignment horizontal="center" vertical="center" wrapText="1"/>
    </xf>
    <xf numFmtId="177" fontId="67" fillId="30" borderId="3" xfId="0" applyNumberFormat="1" applyFont="1" applyFill="1" applyBorder="1" applyAlignment="1">
      <alignment horizontal="center" vertical="center"/>
    </xf>
    <xf numFmtId="177" fontId="74" fillId="30" borderId="3" xfId="0" applyNumberFormat="1" applyFont="1" applyFill="1" applyBorder="1" applyAlignment="1">
      <alignment horizontal="center" vertical="center" wrapText="1"/>
    </xf>
    <xf numFmtId="2" fontId="98" fillId="30" borderId="3" xfId="0" applyNumberFormat="1" applyFont="1" applyFill="1" applyBorder="1" applyAlignment="1">
      <alignment horizontal="center" vertical="center"/>
    </xf>
    <xf numFmtId="177" fontId="98" fillId="30" borderId="3" xfId="0" applyNumberFormat="1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left" vertical="center"/>
    </xf>
    <xf numFmtId="2" fontId="68" fillId="0" borderId="3" xfId="0" applyNumberFormat="1" applyFont="1" applyFill="1" applyBorder="1" applyAlignment="1">
      <alignment horizontal="center" vertical="center"/>
    </xf>
    <xf numFmtId="170" fontId="6" fillId="0" borderId="3" xfId="238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49" fontId="74" fillId="0" borderId="3" xfId="0" applyNumberFormat="1" applyFont="1" applyFill="1" applyBorder="1" applyAlignment="1">
      <alignment horizontal="center" vertical="center"/>
    </xf>
    <xf numFmtId="173" fontId="73" fillId="0" borderId="3" xfId="0" applyNumberFormat="1" applyFont="1" applyFill="1" applyBorder="1" applyAlignment="1">
      <alignment horizontal="center" vertical="center" wrapText="1"/>
    </xf>
    <xf numFmtId="173" fontId="73" fillId="0" borderId="19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 applyProtection="1">
      <alignment horizontal="left" vertical="center" wrapText="1"/>
      <protection locked="0"/>
    </xf>
    <xf numFmtId="0" fontId="74" fillId="0" borderId="14" xfId="0" quotePrefix="1" applyFont="1" applyFill="1" applyBorder="1" applyAlignment="1">
      <alignment horizontal="center" vertical="center"/>
    </xf>
    <xf numFmtId="173" fontId="74" fillId="0" borderId="19" xfId="0" applyNumberFormat="1" applyFont="1" applyFill="1" applyBorder="1" applyAlignment="1">
      <alignment horizontal="center" vertical="center" wrapText="1"/>
    </xf>
    <xf numFmtId="0" fontId="74" fillId="0" borderId="3" xfId="0" quotePrefix="1" applyFont="1" applyFill="1" applyBorder="1" applyAlignment="1">
      <alignment horizontal="center" vertical="center"/>
    </xf>
    <xf numFmtId="49" fontId="74" fillId="0" borderId="16" xfId="0" applyNumberFormat="1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horizontal="right" vertical="center" wrapText="1"/>
    </xf>
    <xf numFmtId="0" fontId="74" fillId="0" borderId="55" xfId="0" applyFont="1" applyFill="1" applyBorder="1" applyAlignment="1">
      <alignment horizontal="right" vertical="center"/>
    </xf>
    <xf numFmtId="0" fontId="73" fillId="0" borderId="3" xfId="182" applyFont="1" applyFill="1" applyBorder="1" applyAlignment="1">
      <alignment horizontal="left" vertical="center" wrapText="1"/>
      <protection locked="0"/>
    </xf>
    <xf numFmtId="179" fontId="73" fillId="0" borderId="19" xfId="0" applyNumberFormat="1" applyFont="1" applyFill="1" applyBorder="1" applyAlignment="1">
      <alignment horizontal="right" vertical="center" wrapText="1"/>
    </xf>
    <xf numFmtId="179" fontId="97" fillId="0" borderId="19" xfId="0" applyNumberFormat="1" applyFont="1" applyFill="1" applyBorder="1" applyAlignment="1">
      <alignment horizontal="right" vertical="center" wrapText="1"/>
    </xf>
    <xf numFmtId="0" fontId="74" fillId="0" borderId="3" xfId="246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 wrapText="1"/>
      <protection locked="0"/>
    </xf>
    <xf numFmtId="0" fontId="74" fillId="0" borderId="3" xfId="0" quotePrefix="1" applyNumberFormat="1" applyFont="1" applyFill="1" applyBorder="1" applyAlignment="1">
      <alignment horizontal="center" vertical="center"/>
    </xf>
    <xf numFmtId="179" fontId="73" fillId="0" borderId="3" xfId="0" applyNumberFormat="1" applyFont="1" applyFill="1" applyBorder="1" applyAlignment="1">
      <alignment horizontal="right" vertical="center" wrapText="1"/>
    </xf>
    <xf numFmtId="179" fontId="74" fillId="0" borderId="3" xfId="0" applyNumberFormat="1" applyFont="1" applyFill="1" applyBorder="1" applyAlignment="1">
      <alignment horizontal="right" vertical="center" wrapText="1"/>
    </xf>
    <xf numFmtId="179" fontId="72" fillId="0" borderId="19" xfId="0" applyNumberFormat="1" applyFont="1" applyFill="1" applyBorder="1" applyAlignment="1">
      <alignment horizontal="center" vertical="center" wrapText="1"/>
    </xf>
    <xf numFmtId="0" fontId="73" fillId="0" borderId="14" xfId="0" quotePrefix="1" applyFont="1" applyFill="1" applyBorder="1" applyAlignment="1">
      <alignment horizontal="center" vertical="center"/>
    </xf>
    <xf numFmtId="0" fontId="74" fillId="0" borderId="19" xfId="0" quotePrefix="1" applyNumberFormat="1" applyFont="1" applyFill="1" applyBorder="1" applyAlignment="1">
      <alignment horizontal="center" vertical="center"/>
    </xf>
    <xf numFmtId="177" fontId="73" fillId="0" borderId="3" xfId="0" applyNumberFormat="1" applyFont="1" applyFill="1" applyBorder="1" applyAlignment="1">
      <alignment horizontal="center" vertical="center" wrapText="1"/>
    </xf>
    <xf numFmtId="178" fontId="73" fillId="0" borderId="19" xfId="0" applyNumberFormat="1" applyFont="1" applyFill="1" applyBorder="1" applyAlignment="1">
      <alignment horizontal="right" vertical="center" wrapText="1"/>
    </xf>
    <xf numFmtId="177" fontId="74" fillId="0" borderId="19" xfId="0" applyNumberFormat="1" applyFont="1" applyFill="1" applyBorder="1" applyAlignment="1">
      <alignment horizontal="center" vertical="center" wrapText="1"/>
    </xf>
    <xf numFmtId="178" fontId="74" fillId="0" borderId="19" xfId="0" applyNumberFormat="1" applyFont="1" applyFill="1" applyBorder="1" applyAlignment="1">
      <alignment horizontal="right" vertical="center" wrapText="1"/>
    </xf>
    <xf numFmtId="0" fontId="74" fillId="0" borderId="3" xfId="0" applyFont="1" applyFill="1" applyBorder="1" applyAlignment="1">
      <alignment horizontal="left" vertical="center" wrapText="1"/>
    </xf>
    <xf numFmtId="178" fontId="98" fillId="0" borderId="3" xfId="0" applyNumberFormat="1" applyFont="1" applyFill="1" applyBorder="1" applyAlignment="1">
      <alignment horizontal="center" vertical="center" wrapText="1"/>
    </xf>
    <xf numFmtId="178" fontId="98" fillId="0" borderId="3" xfId="207" applyNumberFormat="1" applyFont="1" applyFill="1" applyBorder="1" applyAlignment="1">
      <alignment horizontal="right" vertical="center" wrapText="1"/>
    </xf>
    <xf numFmtId="49" fontId="74" fillId="0" borderId="3" xfId="0" quotePrefix="1" applyNumberFormat="1" applyFont="1" applyFill="1" applyBorder="1" applyAlignment="1">
      <alignment horizontal="left" vertical="center" wrapText="1"/>
    </xf>
    <xf numFmtId="173" fontId="67" fillId="0" borderId="3" xfId="0" applyNumberFormat="1" applyFont="1" applyFill="1" applyBorder="1" applyAlignment="1">
      <alignment horizontal="center" vertical="center" wrapText="1"/>
    </xf>
    <xf numFmtId="179" fontId="77" fillId="0" borderId="3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246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179" fontId="82" fillId="0" borderId="3" xfId="0" applyNumberFormat="1" applyFont="1" applyFill="1" applyBorder="1" applyAlignment="1">
      <alignment horizontal="center" vertical="center" wrapText="1"/>
    </xf>
    <xf numFmtId="179" fontId="95" fillId="29" borderId="3" xfId="0" applyNumberFormat="1" applyFont="1" applyFill="1" applyBorder="1" applyAlignment="1">
      <alignment horizontal="right" vertical="center" wrapText="1"/>
    </xf>
    <xf numFmtId="0" fontId="81" fillId="0" borderId="3" xfId="0" quotePrefix="1" applyFont="1" applyFill="1" applyBorder="1" applyAlignment="1">
      <alignment horizontal="center" vertical="center"/>
    </xf>
    <xf numFmtId="0" fontId="82" fillId="0" borderId="3" xfId="0" quotePrefix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vertical="center"/>
    </xf>
    <xf numFmtId="179" fontId="67" fillId="0" borderId="3" xfId="0" applyNumberFormat="1" applyFont="1" applyFill="1" applyBorder="1" applyAlignment="1">
      <alignment horizontal="right" vertical="center" wrapText="1"/>
    </xf>
    <xf numFmtId="169" fontId="77" fillId="0" borderId="3" xfId="0" quotePrefix="1" applyNumberFormat="1" applyFont="1" applyFill="1" applyBorder="1" applyAlignment="1">
      <alignment horizontal="right" vertical="center"/>
    </xf>
    <xf numFmtId="179" fontId="77" fillId="22" borderId="3" xfId="0" quotePrefix="1" applyNumberFormat="1" applyFont="1" applyFill="1" applyBorder="1" applyAlignment="1">
      <alignment horizontal="right" vertical="center"/>
    </xf>
    <xf numFmtId="0" fontId="81" fillId="29" borderId="3" xfId="0" applyFont="1" applyFill="1" applyBorder="1" applyAlignment="1">
      <alignment horizontal="left" vertical="center"/>
    </xf>
    <xf numFmtId="179" fontId="81" fillId="29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179" fontId="72" fillId="0" borderId="19" xfId="0" applyNumberFormat="1" applyFont="1" applyFill="1" applyBorder="1" applyAlignment="1">
      <alignment horizontal="right" vertical="center" wrapText="1"/>
    </xf>
    <xf numFmtId="0" fontId="82" fillId="22" borderId="3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right" vertical="center" wrapText="1"/>
    </xf>
    <xf numFmtId="169" fontId="88" fillId="0" borderId="3" xfId="0" applyNumberFormat="1" applyFont="1" applyFill="1" applyBorder="1" applyAlignment="1">
      <alignment horizontal="right" vertical="center" wrapText="1"/>
    </xf>
    <xf numFmtId="0" fontId="67" fillId="0" borderId="3" xfId="0" quotePrefix="1" applyFont="1" applyFill="1" applyBorder="1" applyAlignment="1">
      <alignment horizontal="center" vertical="center"/>
    </xf>
    <xf numFmtId="0" fontId="77" fillId="0" borderId="3" xfId="0" quotePrefix="1" applyFont="1" applyFill="1" applyBorder="1" applyAlignment="1">
      <alignment horizontal="right" vertical="center"/>
    </xf>
    <xf numFmtId="0" fontId="67" fillId="0" borderId="3" xfId="0" quotePrefix="1" applyFont="1" applyFill="1" applyBorder="1" applyAlignment="1">
      <alignment horizontal="right" vertical="center"/>
    </xf>
    <xf numFmtId="169" fontId="67" fillId="0" borderId="3" xfId="0" quotePrefix="1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179" fontId="81" fillId="0" borderId="3" xfId="0" applyNumberFormat="1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right" vertical="center" wrapText="1"/>
    </xf>
    <xf numFmtId="0" fontId="84" fillId="0" borderId="3" xfId="0" applyFont="1" applyFill="1" applyBorder="1" applyAlignment="1">
      <alignment horizontal="center" vertical="center" wrapText="1"/>
    </xf>
    <xf numFmtId="0" fontId="84" fillId="0" borderId="3" xfId="0" quotePrefix="1" applyFont="1" applyFill="1" applyBorder="1" applyAlignment="1">
      <alignment horizontal="center" vertical="center"/>
    </xf>
    <xf numFmtId="0" fontId="84" fillId="0" borderId="3" xfId="0" quotePrefix="1" applyFont="1" applyFill="1" applyBorder="1" applyAlignment="1">
      <alignment horizontal="right" vertical="center"/>
    </xf>
    <xf numFmtId="0" fontId="82" fillId="0" borderId="3" xfId="0" quotePrefix="1" applyFont="1" applyFill="1" applyBorder="1" applyAlignment="1">
      <alignment horizontal="right" vertical="center"/>
    </xf>
    <xf numFmtId="0" fontId="84" fillId="0" borderId="3" xfId="0" applyFont="1" applyFill="1" applyBorder="1" applyAlignment="1">
      <alignment horizontal="right" vertical="center" wrapText="1"/>
    </xf>
    <xf numFmtId="169" fontId="81" fillId="0" borderId="3" xfId="0" quotePrefix="1" applyNumberFormat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>
      <alignment horizontal="right" vertical="center" wrapText="1"/>
    </xf>
    <xf numFmtId="169" fontId="82" fillId="0" borderId="3" xfId="0" applyNumberFormat="1" applyFont="1" applyFill="1" applyBorder="1" applyAlignment="1">
      <alignment horizontal="right" vertical="center" wrapText="1"/>
    </xf>
    <xf numFmtId="0" fontId="88" fillId="0" borderId="3" xfId="0" applyFont="1" applyFill="1" applyBorder="1" applyAlignment="1">
      <alignment horizontal="right" vertical="center" wrapText="1"/>
    </xf>
    <xf numFmtId="0" fontId="73" fillId="0" borderId="0" xfId="0" quotePrefix="1" applyFont="1" applyFill="1" applyBorder="1" applyAlignment="1">
      <alignment horizontal="center" vertical="center"/>
    </xf>
    <xf numFmtId="179" fontId="81" fillId="0" borderId="3" xfId="0" applyNumberFormat="1" applyFont="1" applyFill="1" applyBorder="1" applyAlignment="1">
      <alignment horizontal="right" vertical="center" wrapText="1"/>
    </xf>
    <xf numFmtId="179" fontId="82" fillId="0" borderId="3" xfId="0" applyNumberFormat="1" applyFont="1" applyFill="1" applyBorder="1" applyAlignment="1">
      <alignment horizontal="right" vertical="center" wrapText="1"/>
    </xf>
    <xf numFmtId="179" fontId="100" fillId="0" borderId="3" xfId="0" applyNumberFormat="1" applyFont="1" applyFill="1" applyBorder="1" applyAlignment="1">
      <alignment horizontal="center" vertical="center" wrapText="1"/>
    </xf>
    <xf numFmtId="179" fontId="98" fillId="0" borderId="3" xfId="0" applyNumberFormat="1" applyFont="1" applyFill="1" applyBorder="1" applyAlignment="1">
      <alignment horizontal="center" vertical="center" wrapText="1"/>
    </xf>
    <xf numFmtId="169" fontId="98" fillId="0" borderId="3" xfId="207" applyNumberFormat="1" applyFont="1" applyFill="1" applyBorder="1" applyAlignment="1">
      <alignment horizontal="right" vertical="center" wrapText="1"/>
    </xf>
    <xf numFmtId="169" fontId="74" fillId="0" borderId="3" xfId="207" applyNumberFormat="1" applyFont="1" applyFill="1" applyBorder="1" applyAlignment="1">
      <alignment horizontal="right" vertical="center" wrapText="1"/>
    </xf>
    <xf numFmtId="179" fontId="97" fillId="0" borderId="3" xfId="0" applyNumberFormat="1" applyFont="1" applyFill="1" applyBorder="1" applyAlignment="1">
      <alignment horizontal="center" vertical="center" wrapText="1"/>
    </xf>
    <xf numFmtId="169" fontId="73" fillId="0" borderId="3" xfId="207" applyNumberFormat="1" applyFont="1" applyFill="1" applyBorder="1" applyAlignment="1">
      <alignment horizontal="right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179" fontId="72" fillId="29" borderId="3" xfId="0" applyNumberFormat="1" applyFont="1" applyFill="1" applyBorder="1" applyAlignment="1">
      <alignment horizontal="center" vertical="center" wrapText="1"/>
    </xf>
    <xf numFmtId="179" fontId="77" fillId="29" borderId="3" xfId="207" applyNumberFormat="1" applyFont="1" applyFill="1" applyBorder="1" applyAlignment="1">
      <alignment horizontal="center" vertical="center" wrapText="1"/>
    </xf>
    <xf numFmtId="178" fontId="74" fillId="0" borderId="3" xfId="207" applyNumberFormat="1" applyFont="1" applyFill="1" applyBorder="1" applyAlignment="1">
      <alignment horizontal="right" vertical="center" wrapText="1"/>
    </xf>
    <xf numFmtId="181" fontId="77" fillId="0" borderId="0" xfId="0" applyNumberFormat="1" applyFont="1" applyFill="1" applyBorder="1" applyAlignment="1">
      <alignment vertical="center"/>
    </xf>
    <xf numFmtId="179" fontId="67" fillId="0" borderId="3" xfId="207" applyNumberFormat="1" applyFont="1" applyFill="1" applyBorder="1" applyAlignment="1">
      <alignment horizontal="right" vertical="center" wrapText="1"/>
    </xf>
    <xf numFmtId="179" fontId="99" fillId="0" borderId="3" xfId="0" applyNumberFormat="1" applyFont="1" applyFill="1" applyBorder="1" applyAlignment="1">
      <alignment horizontal="center" vertical="center" wrapText="1"/>
    </xf>
    <xf numFmtId="179" fontId="99" fillId="0" borderId="3" xfId="207" applyNumberFormat="1" applyFont="1" applyFill="1" applyBorder="1" applyAlignment="1">
      <alignment horizontal="right" vertical="center" wrapText="1"/>
    </xf>
    <xf numFmtId="179" fontId="77" fillId="0" borderId="3" xfId="207" applyNumberFormat="1" applyFont="1" applyFill="1" applyBorder="1" applyAlignment="1">
      <alignment horizontal="right" vertical="center" wrapText="1"/>
    </xf>
    <xf numFmtId="178" fontId="74" fillId="0" borderId="3" xfId="0" applyNumberFormat="1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0" fontId="88" fillId="0" borderId="3" xfId="0" quotePrefix="1" applyFont="1" applyFill="1" applyBorder="1" applyAlignment="1">
      <alignment horizontal="right" vertical="center"/>
    </xf>
    <xf numFmtId="169" fontId="88" fillId="0" borderId="3" xfId="0" quotePrefix="1" applyNumberFormat="1" applyFont="1" applyFill="1" applyBorder="1" applyAlignment="1">
      <alignment horizontal="right" vertical="center"/>
    </xf>
    <xf numFmtId="0" fontId="89" fillId="0" borderId="3" xfId="0" quotePrefix="1" applyFont="1" applyFill="1" applyBorder="1" applyAlignment="1">
      <alignment horizontal="right" vertical="center"/>
    </xf>
    <xf numFmtId="0" fontId="102" fillId="0" borderId="36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7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39" xfId="0" applyFont="1" applyBorder="1" applyAlignment="1">
      <alignment horizontal="center" vertical="center" wrapText="1"/>
    </xf>
    <xf numFmtId="164" fontId="102" fillId="0" borderId="48" xfId="0" applyNumberFormat="1" applyFont="1" applyBorder="1" applyAlignment="1">
      <alignment horizontal="center" vertical="center" wrapText="1"/>
    </xf>
    <xf numFmtId="164" fontId="102" fillId="0" borderId="40" xfId="0" applyNumberFormat="1" applyFont="1" applyBorder="1" applyAlignment="1">
      <alignment horizontal="center" vertical="center" wrapText="1"/>
    </xf>
    <xf numFmtId="0" fontId="102" fillId="0" borderId="49" xfId="0" applyFont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 wrapText="1"/>
    </xf>
    <xf numFmtId="164" fontId="102" fillId="0" borderId="50" xfId="0" applyNumberFormat="1" applyFont="1" applyBorder="1" applyAlignment="1">
      <alignment horizontal="center" vertical="center" wrapText="1"/>
    </xf>
    <xf numFmtId="164" fontId="102" fillId="0" borderId="42" xfId="0" applyNumberFormat="1" applyFont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center" wrapText="1"/>
    </xf>
    <xf numFmtId="0" fontId="102" fillId="0" borderId="42" xfId="0" applyFont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 applyProtection="1">
      <alignment horizontal="center" vertical="center" wrapText="1"/>
      <protection locked="0"/>
    </xf>
    <xf numFmtId="0" fontId="70" fillId="0" borderId="21" xfId="0" applyFont="1" applyFill="1" applyBorder="1" applyAlignment="1" applyProtection="1">
      <alignment horizontal="center" vertical="center" wrapText="1"/>
      <protection locked="0"/>
    </xf>
    <xf numFmtId="0" fontId="70" fillId="0" borderId="22" xfId="0" applyFont="1" applyFill="1" applyBorder="1" applyAlignment="1" applyProtection="1">
      <alignment horizontal="center" vertical="center" wrapText="1"/>
      <protection locked="0"/>
    </xf>
    <xf numFmtId="0" fontId="74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70" fontId="79" fillId="0" borderId="0" xfId="0" applyNumberFormat="1" applyFont="1" applyFill="1" applyBorder="1" applyAlignment="1">
      <alignment horizontal="center" vertical="center" wrapText="1"/>
    </xf>
    <xf numFmtId="170" fontId="79" fillId="0" borderId="0" xfId="0" quotePrefix="1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238" applyNumberFormat="1" applyFont="1" applyFill="1" applyBorder="1" applyAlignment="1">
      <alignment horizontal="center" vertical="center" wrapText="1"/>
    </xf>
    <xf numFmtId="0" fontId="70" fillId="0" borderId="24" xfId="238" applyNumberFormat="1" applyFont="1" applyFill="1" applyBorder="1" applyAlignment="1">
      <alignment horizontal="center" vertical="center" wrapText="1"/>
    </xf>
    <xf numFmtId="0" fontId="70" fillId="0" borderId="25" xfId="238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4" fillId="0" borderId="3" xfId="246" applyFont="1" applyFill="1" applyBorder="1" applyAlignment="1">
      <alignment horizontal="center" vertical="center"/>
    </xf>
    <xf numFmtId="0" fontId="67" fillId="29" borderId="0" xfId="0" applyFont="1" applyFill="1" applyBorder="1" applyAlignment="1">
      <alignment horizontal="left" vertical="center"/>
    </xf>
    <xf numFmtId="0" fontId="67" fillId="29" borderId="0" xfId="0" applyFont="1" applyFill="1" applyAlignment="1">
      <alignment horizontal="center" vertical="center"/>
    </xf>
    <xf numFmtId="170" fontId="74" fillId="29" borderId="0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0" fillId="0" borderId="0" xfId="246" applyFont="1" applyFill="1" applyBorder="1" applyAlignment="1">
      <alignment horizontal="center" vertical="center"/>
    </xf>
    <xf numFmtId="0" fontId="67" fillId="29" borderId="0" xfId="0" applyFont="1" applyFill="1" applyBorder="1" applyAlignment="1">
      <alignment horizontal="center" vertical="center"/>
    </xf>
    <xf numFmtId="0" fontId="77" fillId="29" borderId="3" xfId="246" applyFont="1" applyFill="1" applyBorder="1" applyAlignment="1">
      <alignment horizontal="center" vertical="center" wrapText="1"/>
    </xf>
    <xf numFmtId="170" fontId="67" fillId="29" borderId="0" xfId="0" applyNumberFormat="1" applyFont="1" applyFill="1" applyBorder="1" applyAlignment="1">
      <alignment horizontal="left" vertical="center" wrapText="1"/>
    </xf>
    <xf numFmtId="0" fontId="67" fillId="0" borderId="13" xfId="246" applyFont="1" applyFill="1" applyBorder="1" applyAlignment="1">
      <alignment horizontal="right" vertical="center"/>
    </xf>
    <xf numFmtId="0" fontId="67" fillId="0" borderId="3" xfId="246" applyFont="1" applyFill="1" applyBorder="1" applyAlignment="1">
      <alignment horizontal="center" vertical="center"/>
    </xf>
    <xf numFmtId="0" fontId="67" fillId="0" borderId="3" xfId="246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30" borderId="0" xfId="0" applyFont="1" applyFill="1" applyBorder="1" applyAlignment="1">
      <alignment horizontal="center" vertical="center"/>
    </xf>
    <xf numFmtId="0" fontId="67" fillId="30" borderId="0" xfId="0" applyFont="1" applyFill="1" applyAlignment="1">
      <alignment horizontal="center" vertical="center"/>
    </xf>
    <xf numFmtId="0" fontId="77" fillId="30" borderId="15" xfId="0" applyFont="1" applyFill="1" applyBorder="1" applyAlignment="1">
      <alignment horizontal="center" vertical="center"/>
    </xf>
    <xf numFmtId="0" fontId="77" fillId="30" borderId="17" xfId="0" applyFont="1" applyFill="1" applyBorder="1" applyAlignment="1">
      <alignment horizontal="center" vertical="center"/>
    </xf>
    <xf numFmtId="0" fontId="77" fillId="30" borderId="16" xfId="0" applyFont="1" applyFill="1" applyBorder="1" applyAlignment="1">
      <alignment horizontal="center" vertical="center"/>
    </xf>
    <xf numFmtId="0" fontId="77" fillId="30" borderId="0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 shrinkToFit="1"/>
    </xf>
    <xf numFmtId="170" fontId="74" fillId="29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right" vertical="center"/>
    </xf>
    <xf numFmtId="170" fontId="67" fillId="29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70" fontId="6" fillId="29" borderId="0" xfId="0" applyNumberFormat="1" applyFont="1" applyFill="1" applyBorder="1" applyAlignment="1">
      <alignment horizontal="center" vertical="center" wrapText="1"/>
    </xf>
    <xf numFmtId="0" fontId="69" fillId="0" borderId="0" xfId="238" applyNumberFormat="1" applyFont="1" applyFill="1" applyBorder="1" applyAlignment="1">
      <alignment horizontal="center" vertical="center" wrapText="1"/>
    </xf>
    <xf numFmtId="0" fontId="6" fillId="0" borderId="14" xfId="238" applyNumberFormat="1" applyFont="1" applyFill="1" applyBorder="1" applyAlignment="1">
      <alignment horizontal="center" vertical="center" wrapText="1"/>
    </xf>
    <xf numFmtId="0" fontId="6" fillId="0" borderId="19" xfId="23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2" fillId="29" borderId="0" xfId="0" applyFont="1" applyFill="1" applyAlignment="1">
      <alignment horizontal="center" vertical="center"/>
    </xf>
    <xf numFmtId="178" fontId="74" fillId="29" borderId="15" xfId="0" applyNumberFormat="1" applyFont="1" applyFill="1" applyBorder="1" applyAlignment="1">
      <alignment horizontal="center" vertical="center" wrapText="1"/>
    </xf>
    <xf numFmtId="178" fontId="74" fillId="29" borderId="17" xfId="0" applyNumberFormat="1" applyFont="1" applyFill="1" applyBorder="1" applyAlignment="1">
      <alignment horizontal="center" vertical="center" wrapText="1"/>
    </xf>
    <xf numFmtId="178" fontId="74" fillId="29" borderId="16" xfId="0" applyNumberFormat="1" applyFont="1" applyFill="1" applyBorder="1" applyAlignment="1">
      <alignment horizontal="center" vertical="center" wrapText="1"/>
    </xf>
    <xf numFmtId="0" fontId="74" fillId="29" borderId="3" xfId="0" applyFont="1" applyFill="1" applyBorder="1" applyAlignment="1">
      <alignment horizontal="left" vertical="center" wrapText="1"/>
    </xf>
    <xf numFmtId="178" fontId="74" fillId="29" borderId="15" xfId="207" applyNumberFormat="1" applyFont="1" applyFill="1" applyBorder="1" applyAlignment="1">
      <alignment horizontal="right" vertical="center" wrapText="1"/>
    </xf>
    <xf numFmtId="178" fontId="74" fillId="29" borderId="16" xfId="207" applyNumberFormat="1" applyFont="1" applyFill="1" applyBorder="1" applyAlignment="1">
      <alignment horizontal="right" vertical="center" wrapText="1"/>
    </xf>
    <xf numFmtId="0" fontId="74" fillId="29" borderId="0" xfId="0" applyFont="1" applyFill="1" applyBorder="1" applyAlignment="1">
      <alignment horizontal="justify" vertical="center" wrapText="1" shrinkToFit="1"/>
    </xf>
    <xf numFmtId="177" fontId="74" fillId="0" borderId="15" xfId="0" applyNumberFormat="1" applyFont="1" applyFill="1" applyBorder="1" applyAlignment="1">
      <alignment horizontal="center" vertical="center" wrapText="1"/>
    </xf>
    <xf numFmtId="177" fontId="74" fillId="0" borderId="17" xfId="0" applyNumberFormat="1" applyFont="1" applyFill="1" applyBorder="1" applyAlignment="1">
      <alignment horizontal="center" vertical="center" wrapText="1"/>
    </xf>
    <xf numFmtId="177" fontId="74" fillId="0" borderId="16" xfId="0" applyNumberFormat="1" applyFont="1" applyFill="1" applyBorder="1" applyAlignment="1">
      <alignment horizontal="center" vertical="center" wrapText="1"/>
    </xf>
    <xf numFmtId="178" fontId="73" fillId="29" borderId="15" xfId="0" applyNumberFormat="1" applyFont="1" applyFill="1" applyBorder="1" applyAlignment="1">
      <alignment horizontal="center" vertical="center" wrapText="1"/>
    </xf>
    <xf numFmtId="178" fontId="73" fillId="29" borderId="17" xfId="0" applyNumberFormat="1" applyFont="1" applyFill="1" applyBorder="1" applyAlignment="1">
      <alignment horizontal="center" vertical="center" wrapText="1"/>
    </xf>
    <xf numFmtId="178" fontId="73" fillId="29" borderId="16" xfId="0" applyNumberFormat="1" applyFont="1" applyFill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178" fontId="74" fillId="29" borderId="3" xfId="0" applyNumberFormat="1" applyFont="1" applyFill="1" applyBorder="1" applyAlignment="1">
      <alignment horizontal="center" vertical="center" wrapText="1"/>
    </xf>
    <xf numFmtId="178" fontId="74" fillId="0" borderId="15" xfId="0" applyNumberFormat="1" applyFont="1" applyFill="1" applyBorder="1" applyAlignment="1">
      <alignment horizontal="center" vertical="center" wrapText="1"/>
    </xf>
    <xf numFmtId="178" fontId="74" fillId="0" borderId="17" xfId="0" applyNumberFormat="1" applyFont="1" applyFill="1" applyBorder="1" applyAlignment="1">
      <alignment horizontal="center" vertical="center" wrapText="1"/>
    </xf>
    <xf numFmtId="178" fontId="74" fillId="0" borderId="16" xfId="0" applyNumberFormat="1" applyFont="1" applyFill="1" applyBorder="1" applyAlignment="1">
      <alignment horizontal="center" vertical="center" wrapText="1"/>
    </xf>
    <xf numFmtId="178" fontId="73" fillId="0" borderId="15" xfId="0" applyNumberFormat="1" applyFont="1" applyFill="1" applyBorder="1" applyAlignment="1">
      <alignment horizontal="center" vertical="center" wrapText="1"/>
    </xf>
    <xf numFmtId="178" fontId="73" fillId="0" borderId="17" xfId="0" applyNumberFormat="1" applyFont="1" applyFill="1" applyBorder="1" applyAlignment="1">
      <alignment horizontal="center" vertical="center" wrapText="1"/>
    </xf>
    <xf numFmtId="178" fontId="73" fillId="0" borderId="16" xfId="0" applyNumberFormat="1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center" vertical="center" wrapText="1"/>
    </xf>
    <xf numFmtId="177" fontId="73" fillId="0" borderId="17" xfId="0" applyNumberFormat="1" applyFont="1" applyFill="1" applyBorder="1" applyAlignment="1">
      <alignment horizontal="center" vertical="center" wrapText="1"/>
    </xf>
    <xf numFmtId="177" fontId="73" fillId="0" borderId="16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177" fontId="74" fillId="0" borderId="3" xfId="0" applyNumberFormat="1" applyFont="1" applyFill="1" applyBorder="1" applyAlignment="1">
      <alignment horizontal="center" vertical="center" wrapText="1"/>
    </xf>
    <xf numFmtId="178" fontId="73" fillId="29" borderId="15" xfId="207" applyNumberFormat="1" applyFont="1" applyFill="1" applyBorder="1" applyAlignment="1">
      <alignment horizontal="right" vertical="center" wrapText="1"/>
    </xf>
    <xf numFmtId="178" fontId="73" fillId="29" borderId="16" xfId="207" applyNumberFormat="1" applyFont="1" applyFill="1" applyBorder="1" applyAlignment="1">
      <alignment horizontal="right" vertical="center" wrapText="1"/>
    </xf>
    <xf numFmtId="0" fontId="74" fillId="0" borderId="15" xfId="0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170" fontId="74" fillId="29" borderId="3" xfId="0" applyNumberFormat="1" applyFont="1" applyFill="1" applyBorder="1" applyAlignment="1">
      <alignment horizontal="center" vertical="center" wrapText="1"/>
    </xf>
    <xf numFmtId="0" fontId="74" fillId="29" borderId="3" xfId="0" applyFont="1" applyFill="1" applyBorder="1" applyAlignment="1">
      <alignment horizontal="center" vertical="center" wrapText="1"/>
    </xf>
    <xf numFmtId="0" fontId="67" fillId="29" borderId="3" xfId="0" applyFont="1" applyFill="1" applyBorder="1" applyAlignment="1">
      <alignment horizontal="center" vertical="center" wrapText="1"/>
    </xf>
    <xf numFmtId="0" fontId="67" fillId="29" borderId="15" xfId="0" applyFont="1" applyFill="1" applyBorder="1" applyAlignment="1">
      <alignment horizontal="center" vertical="center" wrapText="1"/>
    </xf>
    <xf numFmtId="0" fontId="67" fillId="29" borderId="17" xfId="0" applyFont="1" applyFill="1" applyBorder="1" applyAlignment="1">
      <alignment horizontal="center" vertical="center" wrapText="1"/>
    </xf>
    <xf numFmtId="0" fontId="67" fillId="29" borderId="16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3" fontId="74" fillId="29" borderId="3" xfId="0" applyNumberFormat="1" applyFont="1" applyFill="1" applyBorder="1" applyAlignment="1">
      <alignment horizontal="center" vertical="center" wrapText="1"/>
    </xf>
    <xf numFmtId="177" fontId="74" fillId="29" borderId="15" xfId="0" applyNumberFormat="1" applyFont="1" applyFill="1" applyBorder="1" applyAlignment="1">
      <alignment horizontal="center" vertical="center" wrapText="1"/>
    </xf>
    <xf numFmtId="177" fontId="74" fillId="29" borderId="16" xfId="0" applyNumberFormat="1" applyFont="1" applyFill="1" applyBorder="1" applyAlignment="1">
      <alignment horizontal="center" vertical="center" wrapText="1"/>
    </xf>
    <xf numFmtId="0" fontId="74" fillId="29" borderId="3" xfId="0" applyFont="1" applyFill="1" applyBorder="1" applyAlignment="1">
      <alignment horizontal="center" vertical="center"/>
    </xf>
    <xf numFmtId="49" fontId="74" fillId="29" borderId="3" xfId="0" applyNumberFormat="1" applyFont="1" applyFill="1" applyBorder="1" applyAlignment="1">
      <alignment horizontal="left" vertical="center" wrapText="1"/>
    </xf>
    <xf numFmtId="0" fontId="74" fillId="29" borderId="3" xfId="0" applyNumberFormat="1" applyFont="1" applyFill="1" applyBorder="1" applyAlignment="1">
      <alignment horizontal="center" vertical="center" wrapText="1"/>
    </xf>
    <xf numFmtId="0" fontId="74" fillId="29" borderId="15" xfId="0" applyFont="1" applyFill="1" applyBorder="1" applyAlignment="1">
      <alignment horizontal="center" vertical="center" wrapText="1"/>
    </xf>
    <xf numFmtId="0" fontId="74" fillId="29" borderId="17" xfId="0" applyFont="1" applyFill="1" applyBorder="1" applyAlignment="1">
      <alignment horizontal="center" vertical="center" wrapText="1"/>
    </xf>
    <xf numFmtId="0" fontId="74" fillId="29" borderId="16" xfId="0" applyFont="1" applyFill="1" applyBorder="1" applyAlignment="1">
      <alignment horizontal="center" vertical="center" wrapText="1"/>
    </xf>
    <xf numFmtId="0" fontId="74" fillId="29" borderId="15" xfId="0" applyFont="1" applyFill="1" applyBorder="1" applyAlignment="1">
      <alignment horizontal="center" vertical="center"/>
    </xf>
    <xf numFmtId="0" fontId="74" fillId="29" borderId="16" xfId="0" applyFont="1" applyFill="1" applyBorder="1" applyAlignment="1">
      <alignment horizontal="center" vertical="center"/>
    </xf>
    <xf numFmtId="177" fontId="73" fillId="29" borderId="15" xfId="0" applyNumberFormat="1" applyFont="1" applyFill="1" applyBorder="1" applyAlignment="1">
      <alignment horizontal="center" vertical="center" wrapText="1"/>
    </xf>
    <xf numFmtId="177" fontId="73" fillId="29" borderId="16" xfId="0" applyNumberFormat="1" applyFont="1" applyFill="1" applyBorder="1" applyAlignment="1">
      <alignment horizontal="center" vertical="center" wrapText="1"/>
    </xf>
    <xf numFmtId="0" fontId="74" fillId="29" borderId="17" xfId="0" applyFont="1" applyFill="1" applyBorder="1" applyAlignment="1">
      <alignment horizontal="center" vertical="center"/>
    </xf>
    <xf numFmtId="3" fontId="73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/>
    </xf>
    <xf numFmtId="0" fontId="73" fillId="29" borderId="3" xfId="0" applyNumberFormat="1" applyFont="1" applyFill="1" applyBorder="1" applyAlignment="1">
      <alignment horizontal="center" vertical="center" wrapText="1"/>
    </xf>
    <xf numFmtId="0" fontId="74" fillId="29" borderId="26" xfId="0" applyFont="1" applyFill="1" applyBorder="1" applyAlignment="1">
      <alignment horizontal="center" vertical="center" wrapText="1"/>
    </xf>
    <xf numFmtId="0" fontId="74" fillId="29" borderId="18" xfId="0" applyFont="1" applyFill="1" applyBorder="1" applyAlignment="1">
      <alignment horizontal="center" vertical="center" wrapText="1"/>
    </xf>
    <xf numFmtId="0" fontId="74" fillId="29" borderId="27" xfId="0" applyFont="1" applyFill="1" applyBorder="1" applyAlignment="1">
      <alignment horizontal="center" vertical="center" wrapText="1"/>
    </xf>
    <xf numFmtId="0" fontId="74" fillId="29" borderId="28" xfId="0" applyFont="1" applyFill="1" applyBorder="1" applyAlignment="1">
      <alignment horizontal="center" vertical="center" wrapText="1"/>
    </xf>
    <xf numFmtId="0" fontId="74" fillId="29" borderId="13" xfId="0" applyFont="1" applyFill="1" applyBorder="1" applyAlignment="1">
      <alignment horizontal="center" vertical="center" wrapText="1"/>
    </xf>
    <xf numFmtId="0" fontId="74" fillId="29" borderId="29" xfId="0" applyFont="1" applyFill="1" applyBorder="1" applyAlignment="1">
      <alignment horizontal="center" vertical="center" wrapText="1"/>
    </xf>
    <xf numFmtId="0" fontId="73" fillId="29" borderId="15" xfId="0" applyFont="1" applyFill="1" applyBorder="1" applyAlignment="1">
      <alignment horizontal="left" vertical="center"/>
    </xf>
    <xf numFmtId="0" fontId="73" fillId="29" borderId="17" xfId="0" applyFont="1" applyFill="1" applyBorder="1" applyAlignment="1">
      <alignment horizontal="left" vertical="center"/>
    </xf>
    <xf numFmtId="0" fontId="73" fillId="29" borderId="16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3" fontId="74" fillId="29" borderId="3" xfId="0" applyNumberFormat="1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 vertical="center" wrapText="1" shrinkToFit="1"/>
    </xf>
    <xf numFmtId="0" fontId="73" fillId="29" borderId="17" xfId="0" applyFont="1" applyFill="1" applyBorder="1" applyAlignment="1">
      <alignment horizontal="left" vertical="center" wrapText="1" shrinkToFit="1"/>
    </xf>
    <xf numFmtId="0" fontId="73" fillId="29" borderId="16" xfId="0" applyFont="1" applyFill="1" applyBorder="1" applyAlignment="1">
      <alignment horizontal="left" vertical="center" wrapText="1" shrinkToFit="1"/>
    </xf>
    <xf numFmtId="49" fontId="74" fillId="29" borderId="15" xfId="0" applyNumberFormat="1" applyFont="1" applyFill="1" applyBorder="1" applyAlignment="1">
      <alignment horizontal="center" vertical="center" wrapText="1"/>
    </xf>
    <xf numFmtId="49" fontId="74" fillId="29" borderId="16" xfId="0" applyNumberFormat="1" applyFont="1" applyFill="1" applyBorder="1" applyAlignment="1">
      <alignment horizontal="center" vertical="center" wrapText="1"/>
    </xf>
    <xf numFmtId="3" fontId="74" fillId="29" borderId="15" xfId="0" applyNumberFormat="1" applyFont="1" applyFill="1" applyBorder="1" applyAlignment="1">
      <alignment horizontal="center" vertical="center" wrapText="1" shrinkToFit="1"/>
    </xf>
    <xf numFmtId="3" fontId="74" fillId="29" borderId="16" xfId="0" applyNumberFormat="1" applyFont="1" applyFill="1" applyBorder="1" applyAlignment="1">
      <alignment horizontal="center" vertical="center" wrapText="1" shrinkToFit="1"/>
    </xf>
    <xf numFmtId="177" fontId="74" fillId="29" borderId="3" xfId="0" applyNumberFormat="1" applyFont="1" applyFill="1" applyBorder="1" applyAlignment="1">
      <alignment horizontal="center" vertical="center" wrapText="1"/>
    </xf>
    <xf numFmtId="49" fontId="74" fillId="29" borderId="15" xfId="0" applyNumberFormat="1" applyFont="1" applyFill="1" applyBorder="1" applyAlignment="1">
      <alignment horizontal="left" vertical="center" wrapText="1"/>
    </xf>
    <xf numFmtId="49" fontId="74" fillId="29" borderId="17" xfId="0" applyNumberFormat="1" applyFont="1" applyFill="1" applyBorder="1" applyAlignment="1">
      <alignment horizontal="left" vertical="center" wrapText="1"/>
    </xf>
    <xf numFmtId="49" fontId="74" fillId="29" borderId="16" xfId="0" applyNumberFormat="1" applyFont="1" applyFill="1" applyBorder="1" applyAlignment="1">
      <alignment horizontal="left" vertical="center" wrapText="1"/>
    </xf>
    <xf numFmtId="177" fontId="74" fillId="29" borderId="17" xfId="0" applyNumberFormat="1" applyFont="1" applyFill="1" applyBorder="1" applyAlignment="1">
      <alignment horizontal="center" vertical="center" wrapText="1"/>
    </xf>
    <xf numFmtId="0" fontId="73" fillId="29" borderId="15" xfId="0" applyNumberFormat="1" applyFont="1" applyFill="1" applyBorder="1" applyAlignment="1">
      <alignment horizontal="left" vertical="center" wrapText="1" shrinkToFit="1"/>
    </xf>
    <xf numFmtId="0" fontId="73" fillId="29" borderId="17" xfId="0" applyNumberFormat="1" applyFont="1" applyFill="1" applyBorder="1" applyAlignment="1">
      <alignment horizontal="left" vertical="center" wrapText="1" shrinkToFit="1"/>
    </xf>
    <xf numFmtId="0" fontId="73" fillId="29" borderId="16" xfId="0" applyNumberFormat="1" applyFont="1" applyFill="1" applyBorder="1" applyAlignment="1">
      <alignment horizontal="left" vertical="center" wrapText="1" shrinkToFit="1"/>
    </xf>
    <xf numFmtId="0" fontId="74" fillId="0" borderId="3" xfId="0" applyNumberFormat="1" applyFont="1" applyFill="1" applyBorder="1" applyAlignment="1">
      <alignment horizontal="left" vertical="center" wrapText="1" shrinkToFit="1"/>
    </xf>
    <xf numFmtId="0" fontId="73" fillId="0" borderId="3" xfId="0" applyNumberFormat="1" applyFont="1" applyFill="1" applyBorder="1" applyAlignment="1">
      <alignment horizontal="left" vertical="center" wrapText="1" shrinkToFit="1"/>
    </xf>
    <xf numFmtId="0" fontId="74" fillId="29" borderId="15" xfId="0" applyNumberFormat="1" applyFont="1" applyFill="1" applyBorder="1" applyAlignment="1">
      <alignment horizontal="left" vertical="center" wrapText="1" shrinkToFit="1"/>
    </xf>
    <xf numFmtId="0" fontId="74" fillId="29" borderId="17" xfId="0" applyNumberFormat="1" applyFont="1" applyFill="1" applyBorder="1" applyAlignment="1">
      <alignment horizontal="left" vertical="center" wrapText="1" shrinkToFit="1"/>
    </xf>
    <xf numFmtId="0" fontId="74" fillId="29" borderId="16" xfId="0" applyNumberFormat="1" applyFont="1" applyFill="1" applyBorder="1" applyAlignment="1">
      <alignment horizontal="left" vertical="center" wrapText="1" shrinkToFit="1"/>
    </xf>
    <xf numFmtId="169" fontId="73" fillId="29" borderId="0" xfId="0" applyNumberFormat="1" applyFont="1" applyFill="1" applyBorder="1" applyAlignment="1">
      <alignment horizontal="center" vertical="center"/>
    </xf>
    <xf numFmtId="177" fontId="73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3" fontId="73" fillId="29" borderId="3" xfId="0" applyNumberFormat="1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/>
    </xf>
    <xf numFmtId="0" fontId="73" fillId="29" borderId="17" xfId="0" applyFont="1" applyFill="1" applyBorder="1" applyAlignment="1">
      <alignment horizontal="left"/>
    </xf>
    <xf numFmtId="0" fontId="73" fillId="29" borderId="16" xfId="0" applyFont="1" applyFill="1" applyBorder="1" applyAlignment="1">
      <alignment horizontal="left"/>
    </xf>
    <xf numFmtId="2" fontId="74" fillId="29" borderId="14" xfId="0" applyNumberFormat="1" applyFont="1" applyFill="1" applyBorder="1" applyAlignment="1">
      <alignment horizontal="center" vertical="center" wrapText="1"/>
    </xf>
    <xf numFmtId="2" fontId="74" fillId="29" borderId="19" xfId="0" applyNumberFormat="1" applyFont="1" applyFill="1" applyBorder="1" applyAlignment="1">
      <alignment horizontal="center" vertical="center" wrapText="1"/>
    </xf>
    <xf numFmtId="2" fontId="74" fillId="29" borderId="15" xfId="0" applyNumberFormat="1" applyFont="1" applyFill="1" applyBorder="1" applyAlignment="1">
      <alignment horizontal="center" vertical="center" wrapText="1"/>
    </xf>
    <xf numFmtId="2" fontId="74" fillId="29" borderId="17" xfId="0" applyNumberFormat="1" applyFont="1" applyFill="1" applyBorder="1" applyAlignment="1">
      <alignment horizontal="center" vertical="center" wrapText="1"/>
    </xf>
    <xf numFmtId="2" fontId="74" fillId="29" borderId="16" xfId="0" applyNumberFormat="1" applyFont="1" applyFill="1" applyBorder="1" applyAlignment="1">
      <alignment horizontal="center" vertical="center" wrapText="1"/>
    </xf>
    <xf numFmtId="179" fontId="73" fillId="29" borderId="15" xfId="0" applyNumberFormat="1" applyFont="1" applyFill="1" applyBorder="1" applyAlignment="1">
      <alignment horizontal="center" vertical="center" wrapText="1"/>
    </xf>
    <xf numFmtId="179" fontId="73" fillId="29" borderId="17" xfId="0" applyNumberFormat="1" applyFont="1" applyFill="1" applyBorder="1" applyAlignment="1">
      <alignment horizontal="center" vertical="center" wrapText="1"/>
    </xf>
    <xf numFmtId="179" fontId="73" fillId="29" borderId="16" xfId="0" applyNumberFormat="1" applyFont="1" applyFill="1" applyBorder="1" applyAlignment="1">
      <alignment horizontal="center" vertical="center" wrapText="1"/>
    </xf>
    <xf numFmtId="0" fontId="74" fillId="29" borderId="13" xfId="0" applyFont="1" applyFill="1" applyBorder="1" applyAlignment="1">
      <alignment horizontal="right" vertical="center"/>
    </xf>
    <xf numFmtId="0" fontId="74" fillId="0" borderId="26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177" fontId="73" fillId="29" borderId="17" xfId="0" applyNumberFormat="1" applyFont="1" applyFill="1" applyBorder="1" applyAlignment="1">
      <alignment horizontal="center" vertical="center" wrapText="1"/>
    </xf>
    <xf numFmtId="178" fontId="98" fillId="29" borderId="15" xfId="0" applyNumberFormat="1" applyFont="1" applyFill="1" applyBorder="1" applyAlignment="1">
      <alignment horizontal="center" vertical="center" wrapText="1"/>
    </xf>
    <xf numFmtId="178" fontId="98" fillId="29" borderId="17" xfId="0" applyNumberFormat="1" applyFont="1" applyFill="1" applyBorder="1" applyAlignment="1">
      <alignment horizontal="center" vertical="center" wrapText="1"/>
    </xf>
    <xf numFmtId="178" fontId="98" fillId="29" borderId="16" xfId="0" applyNumberFormat="1" applyFont="1" applyFill="1" applyBorder="1" applyAlignment="1">
      <alignment horizontal="center" vertical="center" wrapText="1"/>
    </xf>
    <xf numFmtId="0" fontId="74" fillId="29" borderId="14" xfId="0" applyFont="1" applyFill="1" applyBorder="1" applyAlignment="1">
      <alignment horizontal="center" vertical="center" wrapText="1" shrinkToFit="1"/>
    </xf>
    <xf numFmtId="0" fontId="74" fillId="29" borderId="19" xfId="0" applyFont="1" applyFill="1" applyBorder="1" applyAlignment="1">
      <alignment horizontal="center" vertical="center" wrapText="1" shrinkToFit="1"/>
    </xf>
    <xf numFmtId="179" fontId="74" fillId="29" borderId="15" xfId="0" applyNumberFormat="1" applyFont="1" applyFill="1" applyBorder="1" applyAlignment="1">
      <alignment horizontal="center" vertical="center" wrapText="1"/>
    </xf>
    <xf numFmtId="179" fontId="74" fillId="29" borderId="17" xfId="0" applyNumberFormat="1" applyFont="1" applyFill="1" applyBorder="1" applyAlignment="1">
      <alignment horizontal="center" vertical="center" wrapText="1"/>
    </xf>
    <xf numFmtId="179" fontId="74" fillId="29" borderId="16" xfId="0" applyNumberFormat="1" applyFont="1" applyFill="1" applyBorder="1" applyAlignment="1">
      <alignment horizontal="center" vertical="center" wrapText="1"/>
    </xf>
    <xf numFmtId="0" fontId="74" fillId="29" borderId="26" xfId="0" applyFont="1" applyFill="1" applyBorder="1" applyAlignment="1">
      <alignment horizontal="center" vertical="center" wrapText="1" shrinkToFit="1"/>
    </xf>
    <xf numFmtId="0" fontId="74" fillId="29" borderId="27" xfId="0" applyFont="1" applyFill="1" applyBorder="1" applyAlignment="1">
      <alignment horizontal="center" vertical="center" wrapText="1" shrinkToFit="1"/>
    </xf>
    <xf numFmtId="0" fontId="74" fillId="29" borderId="28" xfId="0" applyFont="1" applyFill="1" applyBorder="1" applyAlignment="1">
      <alignment horizontal="center" vertical="center" wrapText="1" shrinkToFit="1"/>
    </xf>
    <xf numFmtId="0" fontId="74" fillId="29" borderId="29" xfId="0" applyFont="1" applyFill="1" applyBorder="1" applyAlignment="1">
      <alignment horizontal="center" vertical="center" wrapText="1" shrinkToFit="1"/>
    </xf>
    <xf numFmtId="0" fontId="74" fillId="29" borderId="15" xfId="0" applyNumberFormat="1" applyFont="1" applyFill="1" applyBorder="1" applyAlignment="1">
      <alignment horizontal="center" vertical="center" wrapText="1"/>
    </xf>
    <xf numFmtId="0" fontId="74" fillId="29" borderId="17" xfId="0" applyNumberFormat="1" applyFont="1" applyFill="1" applyBorder="1" applyAlignment="1">
      <alignment horizontal="center" vertical="center" wrapText="1"/>
    </xf>
    <xf numFmtId="0" fontId="74" fillId="29" borderId="16" xfId="0" applyNumberFormat="1" applyFont="1" applyFill="1" applyBorder="1" applyAlignment="1">
      <alignment horizontal="center" vertical="center" wrapText="1"/>
    </xf>
    <xf numFmtId="179" fontId="74" fillId="0" borderId="15" xfId="0" applyNumberFormat="1" applyFont="1" applyFill="1" applyBorder="1" applyAlignment="1">
      <alignment horizontal="center" vertical="center" wrapText="1"/>
    </xf>
    <xf numFmtId="179" fontId="74" fillId="0" borderId="17" xfId="0" applyNumberFormat="1" applyFont="1" applyFill="1" applyBorder="1" applyAlignment="1">
      <alignment horizontal="center" vertical="center" wrapText="1"/>
    </xf>
    <xf numFmtId="179" fontId="74" fillId="0" borderId="16" xfId="0" applyNumberFormat="1" applyFont="1" applyFill="1" applyBorder="1" applyAlignment="1">
      <alignment horizontal="center" vertical="center" wrapText="1"/>
    </xf>
    <xf numFmtId="0" fontId="74" fillId="29" borderId="15" xfId="0" applyFont="1" applyFill="1" applyBorder="1" applyAlignment="1">
      <alignment horizontal="center" vertical="center" wrapText="1" shrinkToFit="1"/>
    </xf>
    <xf numFmtId="0" fontId="74" fillId="29" borderId="16" xfId="0" applyFont="1" applyFill="1" applyBorder="1" applyAlignment="1">
      <alignment horizontal="center" vertical="center" wrapText="1" shrinkToFit="1"/>
    </xf>
    <xf numFmtId="0" fontId="74" fillId="29" borderId="15" xfId="0" applyNumberFormat="1" applyFont="1" applyFill="1" applyBorder="1" applyAlignment="1">
      <alignment horizontal="center" vertical="center" wrapText="1" shrinkToFit="1"/>
    </xf>
    <xf numFmtId="0" fontId="74" fillId="29" borderId="16" xfId="0" applyNumberFormat="1" applyFont="1" applyFill="1" applyBorder="1" applyAlignment="1">
      <alignment horizontal="center" vertical="center" wrapText="1" shrinkToFit="1"/>
    </xf>
    <xf numFmtId="0" fontId="74" fillId="29" borderId="30" xfId="0" applyFont="1" applyFill="1" applyBorder="1" applyAlignment="1">
      <alignment horizontal="center" vertical="center" wrapText="1"/>
    </xf>
    <xf numFmtId="0" fontId="74" fillId="29" borderId="31" xfId="0" applyFont="1" applyFill="1" applyBorder="1" applyAlignment="1">
      <alignment horizontal="center" vertical="center" wrapText="1"/>
    </xf>
    <xf numFmtId="3" fontId="74" fillId="29" borderId="3" xfId="0" applyNumberFormat="1" applyFont="1" applyFill="1" applyBorder="1" applyAlignment="1">
      <alignment horizontal="center" vertical="center" wrapText="1" shrinkToFit="1"/>
    </xf>
    <xf numFmtId="0" fontId="74" fillId="29" borderId="3" xfId="0" applyFont="1" applyFill="1" applyBorder="1" applyAlignment="1">
      <alignment horizontal="center" vertical="center" wrapText="1" shrinkToFit="1"/>
    </xf>
    <xf numFmtId="0" fontId="74" fillId="29" borderId="0" xfId="0" applyFont="1" applyFill="1" applyBorder="1" applyAlignment="1">
      <alignment horizontal="center" vertical="center" wrapText="1"/>
    </xf>
    <xf numFmtId="0" fontId="74" fillId="29" borderId="30" xfId="0" applyFont="1" applyFill="1" applyBorder="1" applyAlignment="1">
      <alignment horizontal="center" vertical="center" wrapText="1" shrinkToFit="1"/>
    </xf>
    <xf numFmtId="0" fontId="74" fillId="29" borderId="31" xfId="0" applyFont="1" applyFill="1" applyBorder="1" applyAlignment="1">
      <alignment horizontal="center" vertical="center" wrapText="1" shrinkToFit="1"/>
    </xf>
    <xf numFmtId="0" fontId="75" fillId="29" borderId="0" xfId="0" applyFont="1" applyFill="1" applyAlignment="1">
      <alignment vertical="center" wrapText="1"/>
    </xf>
    <xf numFmtId="0" fontId="92" fillId="29" borderId="0" xfId="0" applyFont="1" applyFill="1" applyAlignment="1">
      <alignment vertical="center" wrapText="1"/>
    </xf>
    <xf numFmtId="0" fontId="74" fillId="29" borderId="0" xfId="0" applyFont="1" applyFill="1" applyAlignment="1">
      <alignment horizontal="right" vertical="center"/>
    </xf>
    <xf numFmtId="0" fontId="74" fillId="29" borderId="32" xfId="0" applyFont="1" applyFill="1" applyBorder="1" applyAlignment="1">
      <alignment horizontal="center" vertical="center" wrapText="1" shrinkToFit="1"/>
    </xf>
    <xf numFmtId="0" fontId="74" fillId="29" borderId="15" xfId="0" applyNumberFormat="1" applyFont="1" applyFill="1" applyBorder="1" applyAlignment="1">
      <alignment horizontal="center"/>
    </xf>
    <xf numFmtId="0" fontId="74" fillId="29" borderId="16" xfId="0" applyNumberFormat="1" applyFont="1" applyFill="1" applyBorder="1" applyAlignment="1">
      <alignment horizontal="center"/>
    </xf>
    <xf numFmtId="0" fontId="74" fillId="29" borderId="18" xfId="0" applyFont="1" applyFill="1" applyBorder="1" applyAlignment="1">
      <alignment horizontal="center" vertical="center" wrapText="1" shrinkToFit="1"/>
    </xf>
    <xf numFmtId="0" fontId="74" fillId="29" borderId="0" xfId="0" applyFont="1" applyFill="1" applyBorder="1" applyAlignment="1">
      <alignment horizontal="center" vertical="center" wrapText="1" shrinkToFit="1"/>
    </xf>
    <xf numFmtId="0" fontId="74" fillId="29" borderId="13" xfId="0" applyFont="1" applyFill="1" applyBorder="1" applyAlignment="1">
      <alignment horizontal="center" vertical="center" wrapText="1" shrinkToFit="1"/>
    </xf>
    <xf numFmtId="178" fontId="97" fillId="29" borderId="15" xfId="0" applyNumberFormat="1" applyFont="1" applyFill="1" applyBorder="1" applyAlignment="1">
      <alignment horizontal="center" vertical="center" wrapText="1"/>
    </xf>
    <xf numFmtId="178" fontId="97" fillId="29" borderId="17" xfId="0" applyNumberFormat="1" applyFont="1" applyFill="1" applyBorder="1" applyAlignment="1">
      <alignment horizontal="center" vertical="center" wrapText="1"/>
    </xf>
    <xf numFmtId="178" fontId="97" fillId="29" borderId="16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73" fillId="29" borderId="15" xfId="0" applyFont="1" applyFill="1" applyBorder="1" applyAlignment="1">
      <alignment horizontal="center" vertical="center" wrapText="1"/>
    </xf>
    <xf numFmtId="0" fontId="94" fillId="29" borderId="17" xfId="0" applyFont="1" applyFill="1" applyBorder="1" applyAlignment="1">
      <alignment horizontal="center" vertical="center"/>
    </xf>
    <xf numFmtId="0" fontId="94" fillId="29" borderId="16" xfId="0" applyFont="1" applyFill="1" applyBorder="1" applyAlignment="1">
      <alignment horizontal="center" vertical="center"/>
    </xf>
    <xf numFmtId="170" fontId="79" fillId="29" borderId="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7" fillId="0" borderId="13" xfId="0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</cellXfs>
  <cellStyles count="410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 3 2" xfId="354"/>
    <cellStyle name="Обычный 2 2 3 2 2" xfId="396"/>
    <cellStyle name="Обычный 2 2 3 3" xfId="355"/>
    <cellStyle name="Обычный 2 2 3 4" xfId="382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0 2" xfId="356"/>
    <cellStyle name="Обычный 3 10 2 2" xfId="397"/>
    <cellStyle name="Обычный 3 10 3" xfId="357"/>
    <cellStyle name="Обычный 3 10 4" xfId="383"/>
    <cellStyle name="Обычный 3 11" xfId="260"/>
    <cellStyle name="Обычный 3 11 2" xfId="358"/>
    <cellStyle name="Обычный 3 11 2 2" xfId="398"/>
    <cellStyle name="Обычный 3 11 3" xfId="359"/>
    <cellStyle name="Обычный 3 11 4" xfId="384"/>
    <cellStyle name="Обычный 3 12" xfId="261"/>
    <cellStyle name="Обычный 3 12 2" xfId="360"/>
    <cellStyle name="Обычный 3 12 2 2" xfId="399"/>
    <cellStyle name="Обычный 3 12 3" xfId="361"/>
    <cellStyle name="Обычный 3 12 4" xfId="385"/>
    <cellStyle name="Обычный 3 13" xfId="262"/>
    <cellStyle name="Обычный 3 13 2" xfId="362"/>
    <cellStyle name="Обычный 3 13 2 2" xfId="400"/>
    <cellStyle name="Обычный 3 13 3" xfId="363"/>
    <cellStyle name="Обычный 3 13 4" xfId="386"/>
    <cellStyle name="Обычный 3 14" xfId="263"/>
    <cellStyle name="Обычный 3 2" xfId="264"/>
    <cellStyle name="Обычный 3 2 2" xfId="364"/>
    <cellStyle name="Обычный 3 2 2 2" xfId="401"/>
    <cellStyle name="Обычный 3 2 3" xfId="365"/>
    <cellStyle name="Обычный 3 2 4" xfId="387"/>
    <cellStyle name="Обычный 3 3" xfId="265"/>
    <cellStyle name="Обычный 3 3 2" xfId="366"/>
    <cellStyle name="Обычный 3 3 2 2" xfId="402"/>
    <cellStyle name="Обычный 3 3 3" xfId="367"/>
    <cellStyle name="Обычный 3 3 4" xfId="388"/>
    <cellStyle name="Обычный 3 4" xfId="266"/>
    <cellStyle name="Обычный 3 4 2" xfId="368"/>
    <cellStyle name="Обычный 3 4 2 2" xfId="403"/>
    <cellStyle name="Обычный 3 4 3" xfId="369"/>
    <cellStyle name="Обычный 3 4 4" xfId="389"/>
    <cellStyle name="Обычный 3 5" xfId="267"/>
    <cellStyle name="Обычный 3 5 2" xfId="370"/>
    <cellStyle name="Обычный 3 5 2 2" xfId="404"/>
    <cellStyle name="Обычный 3 5 3" xfId="371"/>
    <cellStyle name="Обычный 3 5 4" xfId="390"/>
    <cellStyle name="Обычный 3 6" xfId="268"/>
    <cellStyle name="Обычный 3 6 2" xfId="372"/>
    <cellStyle name="Обычный 3 6 2 2" xfId="405"/>
    <cellStyle name="Обычный 3 6 3" xfId="373"/>
    <cellStyle name="Обычный 3 6 4" xfId="391"/>
    <cellStyle name="Обычный 3 7" xfId="269"/>
    <cellStyle name="Обычный 3 7 2" xfId="374"/>
    <cellStyle name="Обычный 3 7 2 2" xfId="406"/>
    <cellStyle name="Обычный 3 7 3" xfId="375"/>
    <cellStyle name="Обычный 3 7 4" xfId="392"/>
    <cellStyle name="Обычный 3 8" xfId="270"/>
    <cellStyle name="Обычный 3 8 2" xfId="376"/>
    <cellStyle name="Обычный 3 8 2 2" xfId="407"/>
    <cellStyle name="Обычный 3 8 3" xfId="377"/>
    <cellStyle name="Обычный 3 8 4" xfId="393"/>
    <cellStyle name="Обычный 3 9" xfId="271"/>
    <cellStyle name="Обычный 3 9 2" xfId="378"/>
    <cellStyle name="Обычный 3 9 2 2" xfId="408"/>
    <cellStyle name="Обычный 3 9 3" xfId="379"/>
    <cellStyle name="Обычный 3 9 4" xfId="394"/>
    <cellStyle name="Обычный 3_Дефицит_7 млрд_0608_бс" xfId="272"/>
    <cellStyle name="Обычный 4" xfId="273"/>
    <cellStyle name="Обычный 4 2" xfId="380"/>
    <cellStyle name="Обычный 4 2 2" xfId="409"/>
    <cellStyle name="Обычный 4 3" xfId="381"/>
    <cellStyle name="Обычный 4 4" xfId="395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07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colors>
    <mruColors>
      <color rgb="FF00FF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geliaoo/AppData/Local/Microsoft/Windows/INetCache/Content.Outlook/H74W771O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topLeftCell="A16" zoomScale="115" zoomScaleNormal="115" workbookViewId="0">
      <selection activeCell="L87" sqref="L87"/>
    </sheetView>
  </sheetViews>
  <sheetFormatPr defaultRowHeight="12.5"/>
  <cols>
    <col min="2" max="2" width="26.453125" customWidth="1"/>
    <col min="3" max="3" width="11.81640625" customWidth="1"/>
    <col min="4" max="4" width="12.54296875" customWidth="1"/>
    <col min="5" max="5" width="11.54296875" customWidth="1"/>
    <col min="6" max="6" width="11.81640625" customWidth="1"/>
    <col min="7" max="7" width="13.81640625" bestFit="1" customWidth="1"/>
    <col min="9" max="9" width="13.1796875" bestFit="1" customWidth="1"/>
  </cols>
  <sheetData>
    <row r="1" spans="2:10" ht="13" thickBot="1">
      <c r="I1" t="s">
        <v>572</v>
      </c>
    </row>
    <row r="2" spans="2:10" ht="16" thickBot="1">
      <c r="B2" s="538" t="s">
        <v>561</v>
      </c>
      <c r="C2" s="538" t="s">
        <v>569</v>
      </c>
      <c r="D2" s="538" t="s">
        <v>571</v>
      </c>
      <c r="E2" s="538" t="s">
        <v>570</v>
      </c>
      <c r="F2" s="541" t="s">
        <v>562</v>
      </c>
      <c r="G2" s="542"/>
      <c r="H2" s="542"/>
      <c r="I2" s="543"/>
    </row>
    <row r="3" spans="2:10" ht="15.75" customHeight="1">
      <c r="B3" s="539"/>
      <c r="C3" s="539"/>
      <c r="D3" s="539"/>
      <c r="E3" s="539"/>
      <c r="F3" s="544" t="s">
        <v>578</v>
      </c>
      <c r="G3" s="545"/>
      <c r="H3" s="550" t="s">
        <v>594</v>
      </c>
      <c r="I3" s="551"/>
    </row>
    <row r="4" spans="2:10" ht="15.75" customHeight="1">
      <c r="B4" s="539"/>
      <c r="C4" s="539"/>
      <c r="D4" s="539"/>
      <c r="E4" s="539"/>
      <c r="F4" s="546" t="s">
        <v>563</v>
      </c>
      <c r="G4" s="547"/>
      <c r="H4" s="546"/>
      <c r="I4" s="547"/>
    </row>
    <row r="5" spans="2:10" ht="13.5" customHeight="1" thickBot="1">
      <c r="B5" s="539"/>
      <c r="C5" s="539"/>
      <c r="D5" s="539"/>
      <c r="E5" s="539"/>
      <c r="F5" s="548">
        <v>2019</v>
      </c>
      <c r="G5" s="549"/>
      <c r="H5" s="552"/>
      <c r="I5" s="553"/>
    </row>
    <row r="6" spans="2:10" ht="16" thickBot="1">
      <c r="B6" s="540"/>
      <c r="C6" s="540"/>
      <c r="D6" s="540"/>
      <c r="E6" s="540"/>
      <c r="F6" s="365" t="s">
        <v>564</v>
      </c>
      <c r="G6" s="365" t="s">
        <v>565</v>
      </c>
      <c r="H6" s="365" t="s">
        <v>564</v>
      </c>
      <c r="I6" s="366" t="s">
        <v>565</v>
      </c>
    </row>
    <row r="7" spans="2:10" ht="30.5" thickBot="1">
      <c r="B7" s="367" t="s">
        <v>566</v>
      </c>
      <c r="C7" s="368">
        <f>SUM(C8:C18)</f>
        <v>3343.5</v>
      </c>
      <c r="D7" s="378">
        <f>SUM(D8:D18)</f>
        <v>4022.1</v>
      </c>
      <c r="E7" s="378">
        <f>SUM(E8:E18)</f>
        <v>3012.8999999999996</v>
      </c>
      <c r="F7" s="378">
        <f t="shared" ref="F7:F18" si="0">E7-C7</f>
        <v>-330.60000000000036</v>
      </c>
      <c r="G7" s="383">
        <f t="shared" ref="G7:G18" si="1">F7/C7*100</f>
        <v>-9.8878420816509749</v>
      </c>
      <c r="H7" s="378">
        <f t="shared" ref="H7:H18" si="2">E7-D7</f>
        <v>-1009.2000000000003</v>
      </c>
      <c r="I7" s="378">
        <f>H7/D7*100</f>
        <v>-25.091370179756851</v>
      </c>
      <c r="J7" s="396">
        <f>SUM(D8:D17)</f>
        <v>2722</v>
      </c>
    </row>
    <row r="8" spans="2:10" ht="30.75" customHeight="1" thickBot="1">
      <c r="B8" s="369" t="s">
        <v>496</v>
      </c>
      <c r="C8" s="366">
        <v>183.5</v>
      </c>
      <c r="D8" s="377">
        <v>313</v>
      </c>
      <c r="E8" s="400">
        <f>'6.1. Інша інфо_1'!G34</f>
        <v>156.19999999999999</v>
      </c>
      <c r="F8" s="377">
        <f t="shared" si="0"/>
        <v>-27.300000000000011</v>
      </c>
      <c r="G8" s="384">
        <f t="shared" si="1"/>
        <v>-14.877384196185291</v>
      </c>
      <c r="H8" s="377">
        <f t="shared" si="2"/>
        <v>-156.80000000000001</v>
      </c>
      <c r="I8" s="377">
        <f>H8/D8*100</f>
        <v>-50.095846645367416</v>
      </c>
      <c r="J8" s="395">
        <f>E8/J7*100</f>
        <v>5.7384276267450396</v>
      </c>
    </row>
    <row r="9" spans="2:10" ht="21" customHeight="1" thickBot="1">
      <c r="B9" s="369" t="s">
        <v>497</v>
      </c>
      <c r="C9" s="366">
        <v>177.8</v>
      </c>
      <c r="D9" s="377">
        <v>208.2</v>
      </c>
      <c r="E9" s="400">
        <f>'6.1. Інша інфо_1'!G35</f>
        <v>146.1</v>
      </c>
      <c r="F9" s="377">
        <f t="shared" si="0"/>
        <v>-31.700000000000017</v>
      </c>
      <c r="G9" s="384">
        <f t="shared" si="1"/>
        <v>-17.829021372328469</v>
      </c>
      <c r="H9" s="377">
        <f t="shared" si="2"/>
        <v>-62.099999999999994</v>
      </c>
      <c r="I9" s="377">
        <f>H9/D9*100</f>
        <v>-29.827089337175792</v>
      </c>
      <c r="J9" s="395">
        <f>E9/J7*100</f>
        <v>5.3673769287288762</v>
      </c>
    </row>
    <row r="10" spans="2:10" ht="21" customHeight="1" thickBot="1">
      <c r="B10" s="369" t="s">
        <v>498</v>
      </c>
      <c r="C10" s="366">
        <v>506.6</v>
      </c>
      <c r="D10" s="366">
        <v>777.5</v>
      </c>
      <c r="E10" s="400">
        <f>'6.1. Інша інфо_1'!G36</f>
        <v>491.8</v>
      </c>
      <c r="F10" s="377">
        <f t="shared" si="0"/>
        <v>-14.800000000000011</v>
      </c>
      <c r="G10" s="384">
        <f t="shared" si="1"/>
        <v>-2.9214370311883164</v>
      </c>
      <c r="H10" s="377">
        <f t="shared" si="2"/>
        <v>-285.7</v>
      </c>
      <c r="I10" s="377">
        <f>H10/D10*100</f>
        <v>-36.745980707395496</v>
      </c>
      <c r="J10" s="395">
        <f>E10/J7*100</f>
        <v>18.067597354886114</v>
      </c>
    </row>
    <row r="11" spans="2:10" ht="30.75" customHeight="1" thickBot="1">
      <c r="B11" s="369" t="s">
        <v>500</v>
      </c>
      <c r="C11" s="366">
        <v>640.6</v>
      </c>
      <c r="D11" s="366">
        <v>853.4</v>
      </c>
      <c r="E11" s="400">
        <f>'6.1. Інша інфо_1'!G38</f>
        <v>570.1</v>
      </c>
      <c r="F11" s="377">
        <f t="shared" si="0"/>
        <v>-70.5</v>
      </c>
      <c r="G11" s="384">
        <f t="shared" si="1"/>
        <v>-11.005307524196066</v>
      </c>
      <c r="H11" s="377">
        <f t="shared" si="2"/>
        <v>-283.29999999999995</v>
      </c>
      <c r="I11" s="377">
        <f>H11/D11*100</f>
        <v>-33.196625263651278</v>
      </c>
      <c r="J11" s="395">
        <f>E11/J7*100</f>
        <v>20.944158706833214</v>
      </c>
    </row>
    <row r="12" spans="2:10" ht="30.75" customHeight="1" thickBot="1">
      <c r="B12" s="369" t="s">
        <v>567</v>
      </c>
      <c r="C12" s="366">
        <v>221.2</v>
      </c>
      <c r="D12" s="377">
        <v>0</v>
      </c>
      <c r="E12" s="401">
        <v>0</v>
      </c>
      <c r="F12" s="377">
        <f t="shared" si="0"/>
        <v>-221.2</v>
      </c>
      <c r="G12" s="384">
        <f t="shared" si="1"/>
        <v>-100</v>
      </c>
      <c r="H12" s="377">
        <f t="shared" si="2"/>
        <v>0</v>
      </c>
      <c r="I12" s="377">
        <v>0</v>
      </c>
      <c r="J12" s="395">
        <f>E12/J7*100</f>
        <v>0</v>
      </c>
    </row>
    <row r="13" spans="2:10" ht="21" customHeight="1" thickBot="1">
      <c r="B13" s="369" t="s">
        <v>502</v>
      </c>
      <c r="C13" s="366">
        <v>141.19999999999999</v>
      </c>
      <c r="D13" s="366">
        <v>253.3</v>
      </c>
      <c r="E13" s="400">
        <f>'6.1. Інша інфо_1'!G40</f>
        <v>103.8</v>
      </c>
      <c r="F13" s="377">
        <f t="shared" si="0"/>
        <v>-37.399999999999991</v>
      </c>
      <c r="G13" s="384">
        <f t="shared" si="1"/>
        <v>-26.487252124645888</v>
      </c>
      <c r="H13" s="377">
        <f t="shared" si="2"/>
        <v>-149.5</v>
      </c>
      <c r="I13" s="377">
        <f>H13/D13*100</f>
        <v>-59.020923805763914</v>
      </c>
      <c r="J13" s="395">
        <f>E13/J7*100</f>
        <v>3.8133725202057307</v>
      </c>
    </row>
    <row r="14" spans="2:10" ht="30.75" customHeight="1" thickBot="1">
      <c r="B14" s="370" t="s">
        <v>501</v>
      </c>
      <c r="C14" s="366">
        <v>57.5</v>
      </c>
      <c r="D14" s="377">
        <v>0</v>
      </c>
      <c r="E14" s="400">
        <v>36.1</v>
      </c>
      <c r="F14" s="377">
        <f t="shared" si="0"/>
        <v>-21.4</v>
      </c>
      <c r="G14" s="384">
        <f t="shared" si="1"/>
        <v>-37.217391304347828</v>
      </c>
      <c r="H14" s="377">
        <f t="shared" si="2"/>
        <v>36.1</v>
      </c>
      <c r="I14" s="377">
        <v>0</v>
      </c>
      <c r="J14" s="395">
        <f>E14/J7*100</f>
        <v>1.3262307127112416</v>
      </c>
    </row>
    <row r="15" spans="2:10" ht="30.75" customHeight="1" thickBot="1">
      <c r="B15" s="369" t="s">
        <v>568</v>
      </c>
      <c r="C15" s="366">
        <v>205.5</v>
      </c>
      <c r="D15" s="366">
        <v>316.60000000000002</v>
      </c>
      <c r="E15" s="400">
        <v>100.9</v>
      </c>
      <c r="F15" s="377">
        <f t="shared" si="0"/>
        <v>-104.6</v>
      </c>
      <c r="G15" s="384">
        <f t="shared" si="1"/>
        <v>-50.900243309002434</v>
      </c>
      <c r="H15" s="377">
        <f t="shared" si="2"/>
        <v>-215.70000000000002</v>
      </c>
      <c r="I15" s="377">
        <f>H15/D15*100</f>
        <v>-68.130132659507268</v>
      </c>
      <c r="J15" s="395">
        <f>E15/J7*100</f>
        <v>3.7068332108743571</v>
      </c>
    </row>
    <row r="16" spans="2:10" ht="42.5" thickBot="1">
      <c r="B16" s="371" t="s">
        <v>591</v>
      </c>
      <c r="C16" s="372">
        <v>9.3000000000000007</v>
      </c>
      <c r="D16" s="379">
        <v>0</v>
      </c>
      <c r="E16" s="380">
        <v>106</v>
      </c>
      <c r="F16" s="377">
        <f t="shared" si="0"/>
        <v>96.7</v>
      </c>
      <c r="G16" s="384">
        <f t="shared" si="1"/>
        <v>1039.7849462365591</v>
      </c>
      <c r="H16" s="377">
        <f t="shared" si="2"/>
        <v>106</v>
      </c>
      <c r="I16" s="377">
        <v>0</v>
      </c>
      <c r="J16" s="395">
        <f>E16/J7*100</f>
        <v>3.8941954445260838</v>
      </c>
    </row>
    <row r="17" spans="2:10" ht="16" thickBot="1">
      <c r="B17" s="371" t="s">
        <v>592</v>
      </c>
      <c r="C17" s="380">
        <f>104+2.2</f>
        <v>106.2</v>
      </c>
      <c r="D17" s="379">
        <v>0</v>
      </c>
      <c r="E17" s="372">
        <v>1.8</v>
      </c>
      <c r="F17" s="377">
        <f t="shared" si="0"/>
        <v>-104.4</v>
      </c>
      <c r="G17" s="384">
        <f t="shared" si="1"/>
        <v>-98.305084745762713</v>
      </c>
      <c r="H17" s="377">
        <f t="shared" si="2"/>
        <v>1.8</v>
      </c>
      <c r="I17" s="377">
        <v>0</v>
      </c>
      <c r="J17" s="395">
        <f>E17/J7*100</f>
        <v>6.6127847171197657E-2</v>
      </c>
    </row>
    <row r="18" spans="2:10" ht="42.5" thickBot="1">
      <c r="B18" s="381" t="s">
        <v>590</v>
      </c>
      <c r="C18" s="382">
        <f>1094.1</f>
        <v>1094.0999999999999</v>
      </c>
      <c r="D18" s="382">
        <v>1300.0999999999999</v>
      </c>
      <c r="E18" s="382">
        <v>1300.0999999999999</v>
      </c>
      <c r="F18" s="377">
        <f t="shared" si="0"/>
        <v>206</v>
      </c>
      <c r="G18" s="384">
        <f t="shared" si="1"/>
        <v>18.828260670871035</v>
      </c>
      <c r="H18" s="377">
        <f t="shared" si="2"/>
        <v>0</v>
      </c>
      <c r="I18" s="377">
        <f>H18/D18*100</f>
        <v>0</v>
      </c>
    </row>
    <row r="20" spans="2:10" ht="13" thickBot="1">
      <c r="I20" t="s">
        <v>574</v>
      </c>
    </row>
    <row r="21" spans="2:10" ht="16.5" customHeight="1" thickBot="1">
      <c r="B21" s="538" t="s">
        <v>561</v>
      </c>
      <c r="C21" s="538" t="s">
        <v>569</v>
      </c>
      <c r="D21" s="538" t="s">
        <v>571</v>
      </c>
      <c r="E21" s="538" t="s">
        <v>570</v>
      </c>
      <c r="F21" s="541" t="s">
        <v>562</v>
      </c>
      <c r="G21" s="542"/>
      <c r="H21" s="542"/>
      <c r="I21" s="543"/>
    </row>
    <row r="22" spans="2:10" ht="15.75" customHeight="1">
      <c r="B22" s="539"/>
      <c r="C22" s="539"/>
      <c r="D22" s="539"/>
      <c r="E22" s="539"/>
      <c r="F22" s="544" t="s">
        <v>578</v>
      </c>
      <c r="G22" s="545"/>
      <c r="H22" s="550" t="s">
        <v>594</v>
      </c>
      <c r="I22" s="551"/>
    </row>
    <row r="23" spans="2:10" ht="15.75" customHeight="1">
      <c r="B23" s="539"/>
      <c r="C23" s="539"/>
      <c r="D23" s="539"/>
      <c r="E23" s="539"/>
      <c r="F23" s="546" t="s">
        <v>563</v>
      </c>
      <c r="G23" s="547"/>
      <c r="H23" s="546"/>
      <c r="I23" s="547"/>
    </row>
    <row r="24" spans="2:10" ht="16" thickBot="1">
      <c r="B24" s="539"/>
      <c r="C24" s="539"/>
      <c r="D24" s="539"/>
      <c r="E24" s="539"/>
      <c r="F24" s="548">
        <v>2019</v>
      </c>
      <c r="G24" s="549"/>
      <c r="H24" s="552"/>
      <c r="I24" s="553"/>
    </row>
    <row r="25" spans="2:10" ht="16" thickBot="1">
      <c r="B25" s="540"/>
      <c r="C25" s="540"/>
      <c r="D25" s="540"/>
      <c r="E25" s="540"/>
      <c r="F25" s="365" t="s">
        <v>564</v>
      </c>
      <c r="G25" s="365" t="s">
        <v>565</v>
      </c>
      <c r="H25" s="365" t="s">
        <v>564</v>
      </c>
      <c r="I25" s="366" t="s">
        <v>565</v>
      </c>
    </row>
    <row r="26" spans="2:10" ht="30.5" thickBot="1">
      <c r="B26" s="367" t="s">
        <v>573</v>
      </c>
      <c r="C26" s="368">
        <f>SUM(C27:C30)</f>
        <v>3679.8999999999996</v>
      </c>
      <c r="D26" s="378">
        <f>SUM(D27:D30)</f>
        <v>4022.1000000000004</v>
      </c>
      <c r="E26" s="378">
        <f>SUM(E27:E30)</f>
        <v>3122</v>
      </c>
      <c r="F26" s="378">
        <f>E26-C26</f>
        <v>-557.89999999999964</v>
      </c>
      <c r="G26" s="378">
        <f>F26/C26*100</f>
        <v>-15.160738063534327</v>
      </c>
      <c r="H26" s="378">
        <f>E26-D26</f>
        <v>-900.10000000000036</v>
      </c>
      <c r="I26" s="378">
        <f>H26/D26*100</f>
        <v>-22.378856816091101</v>
      </c>
    </row>
    <row r="27" spans="2:10" ht="42.5" thickBot="1">
      <c r="B27" s="369" t="s">
        <v>114</v>
      </c>
      <c r="C27" s="366">
        <v>2698.8</v>
      </c>
      <c r="D27" s="366">
        <v>3162.3</v>
      </c>
      <c r="E27" s="366">
        <v>2355.4</v>
      </c>
      <c r="F27" s="377">
        <f>E27-C27</f>
        <v>-343.40000000000009</v>
      </c>
      <c r="G27" s="377">
        <f>F27/C27*100</f>
        <v>-12.724173706832669</v>
      </c>
      <c r="H27" s="377">
        <f>E27-D27</f>
        <v>-806.90000000000009</v>
      </c>
      <c r="I27" s="377">
        <f>H27/D27*100</f>
        <v>-25.51623818107074</v>
      </c>
    </row>
    <row r="28" spans="2:10" ht="16" thickBot="1">
      <c r="B28" s="369" t="s">
        <v>367</v>
      </c>
      <c r="C28" s="366">
        <v>878.2</v>
      </c>
      <c r="D28" s="366">
        <v>859.8</v>
      </c>
      <c r="E28" s="366">
        <v>758.4</v>
      </c>
      <c r="F28" s="377">
        <f>E28-C28</f>
        <v>-119.80000000000007</v>
      </c>
      <c r="G28" s="377">
        <f>F28/C28*100</f>
        <v>-13.641539512639497</v>
      </c>
      <c r="H28" s="377">
        <f>E28-D28</f>
        <v>-101.39999999999998</v>
      </c>
      <c r="I28" s="377">
        <f>H28/D28*100</f>
        <v>-11.793440334961618</v>
      </c>
    </row>
    <row r="29" spans="2:10" ht="16" thickBot="1">
      <c r="B29" s="369" t="s">
        <v>370</v>
      </c>
      <c r="C29" s="366">
        <v>94.7</v>
      </c>
      <c r="D29" s="377">
        <v>0</v>
      </c>
      <c r="E29" s="377">
        <v>0</v>
      </c>
      <c r="F29" s="377">
        <f>E29-C29</f>
        <v>-94.7</v>
      </c>
      <c r="G29" s="377">
        <f>F29/C29*100</f>
        <v>-100</v>
      </c>
      <c r="H29" s="377">
        <f>E29-D29</f>
        <v>0</v>
      </c>
      <c r="I29" s="377">
        <v>0</v>
      </c>
    </row>
    <row r="30" spans="2:10" ht="28.5" thickBot="1">
      <c r="B30" s="369" t="s">
        <v>208</v>
      </c>
      <c r="C30" s="366">
        <v>8.1999999999999993</v>
      </c>
      <c r="D30" s="377">
        <v>0</v>
      </c>
      <c r="E30" s="366">
        <v>8.1999999999999993</v>
      </c>
      <c r="F30" s="377">
        <f>E30-C30</f>
        <v>0</v>
      </c>
      <c r="G30" s="377">
        <f>F30/C30*100</f>
        <v>0</v>
      </c>
      <c r="H30" s="377">
        <f>E30-D30</f>
        <v>8.1999999999999993</v>
      </c>
      <c r="I30" s="377">
        <v>0</v>
      </c>
    </row>
    <row r="32" spans="2:10" ht="13" thickBot="1">
      <c r="I32" t="s">
        <v>579</v>
      </c>
    </row>
    <row r="33" spans="2:9" ht="16.5" customHeight="1" thickBot="1">
      <c r="B33" s="538" t="s">
        <v>561</v>
      </c>
      <c r="C33" s="538" t="s">
        <v>569</v>
      </c>
      <c r="D33" s="538" t="s">
        <v>571</v>
      </c>
      <c r="E33" s="538" t="s">
        <v>570</v>
      </c>
      <c r="F33" s="541" t="s">
        <v>562</v>
      </c>
      <c r="G33" s="542"/>
      <c r="H33" s="542"/>
      <c r="I33" s="543"/>
    </row>
    <row r="34" spans="2:9" ht="15.75" customHeight="1">
      <c r="B34" s="539"/>
      <c r="C34" s="539"/>
      <c r="D34" s="539"/>
      <c r="E34" s="539"/>
      <c r="F34" s="544" t="s">
        <v>578</v>
      </c>
      <c r="G34" s="545"/>
      <c r="H34" s="550" t="s">
        <v>594</v>
      </c>
      <c r="I34" s="551"/>
    </row>
    <row r="35" spans="2:9" ht="15.75" customHeight="1">
      <c r="B35" s="539"/>
      <c r="C35" s="539"/>
      <c r="D35" s="539"/>
      <c r="E35" s="539"/>
      <c r="F35" s="546" t="s">
        <v>563</v>
      </c>
      <c r="G35" s="547"/>
      <c r="H35" s="546"/>
      <c r="I35" s="547"/>
    </row>
    <row r="36" spans="2:9" ht="16" thickBot="1">
      <c r="B36" s="539"/>
      <c r="C36" s="539"/>
      <c r="D36" s="539"/>
      <c r="E36" s="539"/>
      <c r="F36" s="548">
        <v>2019</v>
      </c>
      <c r="G36" s="549"/>
      <c r="H36" s="552"/>
      <c r="I36" s="553"/>
    </row>
    <row r="37" spans="2:9" ht="16" thickBot="1">
      <c r="B37" s="540"/>
      <c r="C37" s="540"/>
      <c r="D37" s="540"/>
      <c r="E37" s="540"/>
      <c r="F37" s="365" t="s">
        <v>564</v>
      </c>
      <c r="G37" s="365" t="s">
        <v>565</v>
      </c>
      <c r="H37" s="365" t="s">
        <v>564</v>
      </c>
      <c r="I37" s="366" t="s">
        <v>565</v>
      </c>
    </row>
    <row r="38" spans="2:9" ht="48" customHeight="1" thickBot="1">
      <c r="B38" s="367" t="s">
        <v>575</v>
      </c>
      <c r="C38" s="368">
        <f>SUM(C39:C41)</f>
        <v>14</v>
      </c>
      <c r="D38" s="368">
        <f>SUM(D39:D41)</f>
        <v>18</v>
      </c>
      <c r="E38" s="368">
        <f t="shared" ref="E38" si="3">SUM(E39:E41)</f>
        <v>14</v>
      </c>
      <c r="F38" s="385">
        <f t="shared" ref="F38:F49" si="4">E38-C38</f>
        <v>0</v>
      </c>
      <c r="G38" s="378">
        <f t="shared" ref="G38:G49" si="5">F38/C38*100</f>
        <v>0</v>
      </c>
      <c r="H38" s="368">
        <f t="shared" ref="H38:H49" si="6">E38-D38</f>
        <v>-4</v>
      </c>
      <c r="I38" s="378">
        <f t="shared" ref="I38:I49" si="7">H38/D38*100</f>
        <v>-22.222222222222221</v>
      </c>
    </row>
    <row r="39" spans="2:9" ht="21" customHeight="1" thickBot="1">
      <c r="B39" s="373" t="s">
        <v>166</v>
      </c>
      <c r="C39" s="366">
        <v>1</v>
      </c>
      <c r="D39" s="366">
        <v>1</v>
      </c>
      <c r="E39" s="366">
        <v>1</v>
      </c>
      <c r="F39" s="389">
        <f t="shared" si="4"/>
        <v>0</v>
      </c>
      <c r="G39" s="377">
        <f t="shared" si="5"/>
        <v>0</v>
      </c>
      <c r="H39" s="366">
        <f t="shared" si="6"/>
        <v>0</v>
      </c>
      <c r="I39" s="377">
        <f t="shared" si="7"/>
        <v>0</v>
      </c>
    </row>
    <row r="40" spans="2:9" ht="32.25" customHeight="1" thickBot="1">
      <c r="B40" s="373" t="s">
        <v>165</v>
      </c>
      <c r="C40" s="366">
        <v>3</v>
      </c>
      <c r="D40" s="366">
        <v>3</v>
      </c>
      <c r="E40" s="366">
        <v>4</v>
      </c>
      <c r="F40" s="389">
        <f t="shared" si="4"/>
        <v>1</v>
      </c>
      <c r="G40" s="377">
        <f t="shared" si="5"/>
        <v>33.333333333333329</v>
      </c>
      <c r="H40" s="366">
        <f t="shared" si="6"/>
        <v>1</v>
      </c>
      <c r="I40" s="377">
        <f t="shared" si="7"/>
        <v>33.333333333333329</v>
      </c>
    </row>
    <row r="41" spans="2:9" ht="21" customHeight="1" thickBot="1">
      <c r="B41" s="386" t="s">
        <v>167</v>
      </c>
      <c r="C41" s="387">
        <v>10</v>
      </c>
      <c r="D41" s="387">
        <v>14</v>
      </c>
      <c r="E41" s="387">
        <v>9</v>
      </c>
      <c r="F41" s="389">
        <f t="shared" si="4"/>
        <v>-1</v>
      </c>
      <c r="G41" s="377">
        <f t="shared" si="5"/>
        <v>-10</v>
      </c>
      <c r="H41" s="366">
        <f t="shared" si="6"/>
        <v>-5</v>
      </c>
      <c r="I41" s="377">
        <f t="shared" si="7"/>
        <v>-35.714285714285715</v>
      </c>
    </row>
    <row r="42" spans="2:9" ht="50.25" customHeight="1" thickBot="1">
      <c r="B42" s="388" t="s">
        <v>576</v>
      </c>
      <c r="C42" s="394">
        <f>SUM(C43:C45)</f>
        <v>1282.5999999999999</v>
      </c>
      <c r="D42" s="394">
        <f>SUM(D43:D45)</f>
        <v>1689.9</v>
      </c>
      <c r="E42" s="394">
        <f t="shared" ref="E42" si="8">SUM(E43:E45)</f>
        <v>1182.5999999999999</v>
      </c>
      <c r="F42" s="378">
        <f t="shared" si="4"/>
        <v>-100</v>
      </c>
      <c r="G42" s="378">
        <f t="shared" si="5"/>
        <v>-7.7966630282239215</v>
      </c>
      <c r="H42" s="368">
        <f t="shared" si="6"/>
        <v>-507.30000000000018</v>
      </c>
      <c r="I42" s="378">
        <f t="shared" si="7"/>
        <v>-30.019527782709044</v>
      </c>
    </row>
    <row r="43" spans="2:9" ht="21" customHeight="1" thickBot="1">
      <c r="B43" s="373" t="s">
        <v>166</v>
      </c>
      <c r="C43" s="377">
        <v>267</v>
      </c>
      <c r="D43" s="377">
        <v>232</v>
      </c>
      <c r="E43" s="366">
        <v>184.2</v>
      </c>
      <c r="F43" s="377">
        <f t="shared" si="4"/>
        <v>-82.800000000000011</v>
      </c>
      <c r="G43" s="377">
        <f t="shared" si="5"/>
        <v>-31.011235955056183</v>
      </c>
      <c r="H43" s="366">
        <f t="shared" si="6"/>
        <v>-47.800000000000011</v>
      </c>
      <c r="I43" s="377">
        <f t="shared" si="7"/>
        <v>-20.603448275862075</v>
      </c>
    </row>
    <row r="44" spans="2:9" ht="32.25" customHeight="1" thickBot="1">
      <c r="B44" s="373" t="s">
        <v>165</v>
      </c>
      <c r="C44" s="366">
        <v>262.10000000000002</v>
      </c>
      <c r="D44" s="377">
        <v>284.7</v>
      </c>
      <c r="E44" s="366">
        <v>359.8</v>
      </c>
      <c r="F44" s="377">
        <f t="shared" si="4"/>
        <v>97.699999999999989</v>
      </c>
      <c r="G44" s="377">
        <f t="shared" si="5"/>
        <v>37.27584891262876</v>
      </c>
      <c r="H44" s="366">
        <f t="shared" si="6"/>
        <v>75.100000000000023</v>
      </c>
      <c r="I44" s="377">
        <f t="shared" si="7"/>
        <v>26.378644186863376</v>
      </c>
    </row>
    <row r="45" spans="2:9" ht="21" customHeight="1" thickBot="1">
      <c r="B45" s="373" t="s">
        <v>167</v>
      </c>
      <c r="C45" s="366">
        <v>753.5</v>
      </c>
      <c r="D45" s="377">
        <v>1173.2</v>
      </c>
      <c r="E45" s="366">
        <v>638.6</v>
      </c>
      <c r="F45" s="377">
        <f t="shared" si="4"/>
        <v>-114.89999999999998</v>
      </c>
      <c r="G45" s="377">
        <f t="shared" si="5"/>
        <v>-15.248838752488384</v>
      </c>
      <c r="H45" s="366">
        <f t="shared" si="6"/>
        <v>-534.6</v>
      </c>
      <c r="I45" s="377">
        <f t="shared" si="7"/>
        <v>-45.567678145243775</v>
      </c>
    </row>
    <row r="46" spans="2:9" ht="79.5" customHeight="1" thickBot="1">
      <c r="B46" s="367" t="s">
        <v>577</v>
      </c>
      <c r="C46" s="378">
        <f>C42/C38/12*1000</f>
        <v>7634.5238095238092</v>
      </c>
      <c r="D46" s="378">
        <f>D42/D38/12*1000</f>
        <v>7823.6111111111122</v>
      </c>
      <c r="E46" s="378">
        <f>(E42/E38)/12*1000</f>
        <v>7039.2857142857138</v>
      </c>
      <c r="F46" s="378">
        <f t="shared" si="4"/>
        <v>-595.23809523809541</v>
      </c>
      <c r="G46" s="378">
        <f t="shared" si="5"/>
        <v>-7.7966630282239224</v>
      </c>
      <c r="H46" s="378">
        <f t="shared" si="6"/>
        <v>-784.32539682539846</v>
      </c>
      <c r="I46" s="378">
        <f t="shared" si="7"/>
        <v>-10.025107149197352</v>
      </c>
    </row>
    <row r="47" spans="2:9" ht="21" customHeight="1" thickBot="1">
      <c r="B47" s="373" t="s">
        <v>166</v>
      </c>
      <c r="C47" s="377">
        <v>22250</v>
      </c>
      <c r="D47" s="366">
        <v>19333.3</v>
      </c>
      <c r="E47" s="366">
        <v>20488.900000000001</v>
      </c>
      <c r="F47" s="377">
        <f t="shared" si="4"/>
        <v>-1761.0999999999985</v>
      </c>
      <c r="G47" s="377">
        <f t="shared" si="5"/>
        <v>-7.9150561797752745</v>
      </c>
      <c r="H47" s="366">
        <f t="shared" si="6"/>
        <v>1155.6000000000022</v>
      </c>
      <c r="I47" s="377">
        <f t="shared" si="7"/>
        <v>5.9772516849167099</v>
      </c>
    </row>
    <row r="48" spans="2:9" ht="32.25" customHeight="1" thickBot="1">
      <c r="B48" s="373" t="s">
        <v>165</v>
      </c>
      <c r="C48" s="366">
        <v>7280.6</v>
      </c>
      <c r="D48" s="366">
        <v>7908.3</v>
      </c>
      <c r="E48" s="377">
        <v>9994.4</v>
      </c>
      <c r="F48" s="377">
        <f t="shared" si="4"/>
        <v>2713.7999999999993</v>
      </c>
      <c r="G48" s="377">
        <f t="shared" si="5"/>
        <v>37.274400461500413</v>
      </c>
      <c r="H48" s="366">
        <f t="shared" si="6"/>
        <v>2086.0999999999995</v>
      </c>
      <c r="I48" s="377">
        <f t="shared" si="7"/>
        <v>26.378614872981544</v>
      </c>
    </row>
    <row r="49" spans="2:9" ht="21" customHeight="1" thickBot="1">
      <c r="B49" s="373" t="s">
        <v>167</v>
      </c>
      <c r="C49" s="366">
        <v>6279.2</v>
      </c>
      <c r="D49" s="366">
        <v>6983.3</v>
      </c>
      <c r="E49" s="377">
        <v>7883.95</v>
      </c>
      <c r="F49" s="377">
        <f t="shared" si="4"/>
        <v>1604.75</v>
      </c>
      <c r="G49" s="377">
        <f t="shared" si="5"/>
        <v>25.556599566823802</v>
      </c>
      <c r="H49" s="366">
        <f t="shared" si="6"/>
        <v>900.64999999999964</v>
      </c>
      <c r="I49" s="377">
        <f t="shared" si="7"/>
        <v>12.897197599988539</v>
      </c>
    </row>
    <row r="50" spans="2:9" ht="20.25" customHeight="1"/>
    <row r="51" spans="2:9" ht="21" customHeight="1" thickBot="1">
      <c r="I51" t="s">
        <v>581</v>
      </c>
    </row>
    <row r="52" spans="2:9" ht="16.5" customHeight="1" thickBot="1">
      <c r="B52" s="538" t="s">
        <v>561</v>
      </c>
      <c r="C52" s="538" t="s">
        <v>569</v>
      </c>
      <c r="D52" s="538" t="s">
        <v>571</v>
      </c>
      <c r="E52" s="538" t="s">
        <v>570</v>
      </c>
      <c r="F52" s="541" t="s">
        <v>562</v>
      </c>
      <c r="G52" s="542"/>
      <c r="H52" s="542"/>
      <c r="I52" s="543"/>
    </row>
    <row r="53" spans="2:9" ht="15.75" customHeight="1">
      <c r="B53" s="539"/>
      <c r="C53" s="539"/>
      <c r="D53" s="539"/>
      <c r="E53" s="539"/>
      <c r="F53" s="544" t="s">
        <v>578</v>
      </c>
      <c r="G53" s="545"/>
      <c r="H53" s="550" t="s">
        <v>594</v>
      </c>
      <c r="I53" s="551"/>
    </row>
    <row r="54" spans="2:9" ht="15.75" customHeight="1">
      <c r="B54" s="539"/>
      <c r="C54" s="539"/>
      <c r="D54" s="539"/>
      <c r="E54" s="539"/>
      <c r="F54" s="546" t="s">
        <v>563</v>
      </c>
      <c r="G54" s="547"/>
      <c r="H54" s="546"/>
      <c r="I54" s="547"/>
    </row>
    <row r="55" spans="2:9" ht="16" thickBot="1">
      <c r="B55" s="539"/>
      <c r="C55" s="539"/>
      <c r="D55" s="539"/>
      <c r="E55" s="539"/>
      <c r="F55" s="548">
        <v>2019</v>
      </c>
      <c r="G55" s="549"/>
      <c r="H55" s="552"/>
      <c r="I55" s="553"/>
    </row>
    <row r="56" spans="2:9" ht="16" thickBot="1">
      <c r="B56" s="540"/>
      <c r="C56" s="540"/>
      <c r="D56" s="540"/>
      <c r="E56" s="540"/>
      <c r="F56" s="365" t="s">
        <v>564</v>
      </c>
      <c r="G56" s="365" t="s">
        <v>565</v>
      </c>
      <c r="H56" s="365" t="s">
        <v>564</v>
      </c>
      <c r="I56" s="366" t="s">
        <v>565</v>
      </c>
    </row>
    <row r="57" spans="2:9" ht="15.5" thickBot="1">
      <c r="B57" s="367" t="s">
        <v>580</v>
      </c>
      <c r="C57" s="368">
        <v>-564.9</v>
      </c>
      <c r="D57" s="368">
        <v>-440.3</v>
      </c>
      <c r="E57" s="368">
        <v>-750.4</v>
      </c>
      <c r="F57" s="368">
        <f>E57-C57</f>
        <v>-185.5</v>
      </c>
      <c r="G57" s="378">
        <f>F57/C57*100</f>
        <v>32.837670384138789</v>
      </c>
      <c r="H57" s="368">
        <f>E57-D57</f>
        <v>-310.09999999999997</v>
      </c>
      <c r="I57" s="378">
        <f>H57/D57*100</f>
        <v>70.429252782193956</v>
      </c>
    </row>
    <row r="58" spans="2:9" ht="31.5" thickBot="1">
      <c r="B58" s="376" t="s">
        <v>4</v>
      </c>
      <c r="C58" s="366">
        <v>-337.5</v>
      </c>
      <c r="D58" s="377">
        <v>0</v>
      </c>
      <c r="E58" s="366">
        <v>-206.9</v>
      </c>
      <c r="F58" s="366">
        <f>E58-C58</f>
        <v>130.6</v>
      </c>
      <c r="G58" s="377">
        <f>F58/C58*100</f>
        <v>-38.696296296296296</v>
      </c>
      <c r="H58" s="366">
        <f>E58-D58</f>
        <v>-206.9</v>
      </c>
      <c r="I58" s="377">
        <v>0</v>
      </c>
    </row>
    <row r="59" spans="2:9" ht="31.5" thickBot="1">
      <c r="B59" s="376" t="s">
        <v>74</v>
      </c>
      <c r="C59" s="366">
        <v>-328.2</v>
      </c>
      <c r="D59" s="377">
        <v>0</v>
      </c>
      <c r="E59" s="366">
        <v>-100.9</v>
      </c>
      <c r="F59" s="366">
        <f>E59-C59</f>
        <v>227.29999999999998</v>
      </c>
      <c r="G59" s="377">
        <f>F59/C59*100</f>
        <v>-69.256550883607545</v>
      </c>
      <c r="H59" s="366">
        <f>E59-D59</f>
        <v>-100.9</v>
      </c>
      <c r="I59" s="377">
        <v>0</v>
      </c>
    </row>
    <row r="60" spans="2:9" ht="30.5" thickBot="1">
      <c r="B60" s="367" t="s">
        <v>232</v>
      </c>
      <c r="C60" s="366">
        <v>-336.4</v>
      </c>
      <c r="D60" s="377">
        <v>0</v>
      </c>
      <c r="E60" s="366">
        <v>-109.1</v>
      </c>
      <c r="F60" s="366">
        <f>E60-C60</f>
        <v>227.29999999999998</v>
      </c>
      <c r="G60" s="377">
        <f>F60/C60*100</f>
        <v>-67.568370986920328</v>
      </c>
      <c r="H60" s="366">
        <f>E60-D60</f>
        <v>-109.1</v>
      </c>
      <c r="I60" s="377">
        <v>0</v>
      </c>
    </row>
    <row r="61" spans="2:9" ht="16" thickBot="1">
      <c r="B61" s="373" t="s">
        <v>25</v>
      </c>
      <c r="C61" s="366">
        <v>-336.4</v>
      </c>
      <c r="D61" s="377">
        <v>0</v>
      </c>
      <c r="E61" s="366">
        <v>-109.1</v>
      </c>
      <c r="F61" s="366">
        <f>E61-C61</f>
        <v>227.29999999999998</v>
      </c>
      <c r="G61" s="377">
        <f>F61/C61*100</f>
        <v>-67.568370986920328</v>
      </c>
      <c r="H61" s="366">
        <f>E61-D61</f>
        <v>-109.1</v>
      </c>
      <c r="I61" s="377">
        <v>0</v>
      </c>
    </row>
    <row r="63" spans="2:9" ht="13" thickBot="1">
      <c r="I63" t="s">
        <v>589</v>
      </c>
    </row>
    <row r="64" spans="2:9" ht="16.5" customHeight="1" thickBot="1">
      <c r="B64" s="538" t="s">
        <v>561</v>
      </c>
      <c r="C64" s="538" t="s">
        <v>569</v>
      </c>
      <c r="D64" s="538" t="s">
        <v>571</v>
      </c>
      <c r="E64" s="538" t="s">
        <v>570</v>
      </c>
      <c r="F64" s="541" t="s">
        <v>562</v>
      </c>
      <c r="G64" s="542"/>
      <c r="H64" s="542"/>
      <c r="I64" s="543"/>
    </row>
    <row r="65" spans="2:9" ht="15.75" customHeight="1">
      <c r="B65" s="539"/>
      <c r="C65" s="539"/>
      <c r="D65" s="539"/>
      <c r="E65" s="539"/>
      <c r="F65" s="544" t="s">
        <v>578</v>
      </c>
      <c r="G65" s="545"/>
      <c r="H65" s="550" t="s">
        <v>594</v>
      </c>
      <c r="I65" s="551"/>
    </row>
    <row r="66" spans="2:9" ht="15.75" customHeight="1">
      <c r="B66" s="539"/>
      <c r="C66" s="539"/>
      <c r="D66" s="539"/>
      <c r="E66" s="539"/>
      <c r="F66" s="546" t="s">
        <v>563</v>
      </c>
      <c r="G66" s="547"/>
      <c r="H66" s="546"/>
      <c r="I66" s="547"/>
    </row>
    <row r="67" spans="2:9" ht="16" thickBot="1">
      <c r="B67" s="539"/>
      <c r="C67" s="539"/>
      <c r="D67" s="539"/>
      <c r="E67" s="539"/>
      <c r="F67" s="548">
        <v>2019</v>
      </c>
      <c r="G67" s="549"/>
      <c r="H67" s="552"/>
      <c r="I67" s="553"/>
    </row>
    <row r="68" spans="2:9" ht="16" thickBot="1">
      <c r="B68" s="540"/>
      <c r="C68" s="540"/>
      <c r="D68" s="540"/>
      <c r="E68" s="540"/>
      <c r="F68" s="365" t="s">
        <v>564</v>
      </c>
      <c r="G68" s="365" t="s">
        <v>565</v>
      </c>
      <c r="H68" s="365" t="s">
        <v>564</v>
      </c>
      <c r="I68" s="366" t="s">
        <v>565</v>
      </c>
    </row>
    <row r="69" spans="2:9" ht="15.5" thickBot="1">
      <c r="B69" s="374" t="s">
        <v>582</v>
      </c>
      <c r="C69" s="392">
        <f>SUM(C70:C76)</f>
        <v>753.6</v>
      </c>
      <c r="D69" s="392">
        <f>SUM(D70:D76)</f>
        <v>932</v>
      </c>
      <c r="E69" s="392">
        <f>SUM(E70:E76)</f>
        <v>633.90000000000009</v>
      </c>
      <c r="F69" s="392">
        <f>E69-C69</f>
        <v>-119.69999999999993</v>
      </c>
      <c r="G69" s="392">
        <f t="shared" ref="G69:G76" si="9">F69/C69*100</f>
        <v>-15.883757961783429</v>
      </c>
      <c r="H69" s="392">
        <f t="shared" ref="H69:H76" si="10">E69-D69</f>
        <v>-298.09999999999991</v>
      </c>
      <c r="I69" s="378">
        <f t="shared" ref="I69:I75" si="11">H69/D69*100</f>
        <v>-31.984978540772524</v>
      </c>
    </row>
    <row r="70" spans="2:9" ht="31.5" thickBot="1">
      <c r="B70" s="373" t="s">
        <v>583</v>
      </c>
      <c r="C70" s="401">
        <v>-11.8</v>
      </c>
      <c r="D70" s="400">
        <v>42.4</v>
      </c>
      <c r="E70" s="401">
        <v>2</v>
      </c>
      <c r="F70" s="377">
        <f>E70-C70</f>
        <v>13.8</v>
      </c>
      <c r="G70" s="393">
        <f t="shared" si="9"/>
        <v>-116.94915254237289</v>
      </c>
      <c r="H70" s="393">
        <f t="shared" si="10"/>
        <v>-40.4</v>
      </c>
      <c r="I70" s="377">
        <f t="shared" si="11"/>
        <v>-95.283018867924525</v>
      </c>
    </row>
    <row r="71" spans="2:9" ht="30" customHeight="1" thickBot="1">
      <c r="B71" s="376" t="s">
        <v>584</v>
      </c>
      <c r="C71" s="375">
        <v>235.5</v>
      </c>
      <c r="D71" s="375">
        <v>298.5</v>
      </c>
      <c r="E71" s="375">
        <v>218.3</v>
      </c>
      <c r="F71" s="377">
        <f t="shared" ref="F71:F76" si="12">E71-C71</f>
        <v>-17.199999999999989</v>
      </c>
      <c r="G71" s="393">
        <f t="shared" si="9"/>
        <v>-7.303609341825898</v>
      </c>
      <c r="H71" s="393">
        <f t="shared" si="10"/>
        <v>-80.199999999999989</v>
      </c>
      <c r="I71" s="377">
        <f t="shared" si="11"/>
        <v>-26.867671691792289</v>
      </c>
    </row>
    <row r="72" spans="2:9" ht="16" thickBot="1">
      <c r="B72" s="373" t="s">
        <v>585</v>
      </c>
      <c r="C72" s="366">
        <v>19.7</v>
      </c>
      <c r="D72" s="366">
        <v>24.9</v>
      </c>
      <c r="E72" s="366">
        <v>18.2</v>
      </c>
      <c r="F72" s="377">
        <f t="shared" si="12"/>
        <v>-1.5</v>
      </c>
      <c r="G72" s="393">
        <f t="shared" si="9"/>
        <v>-7.6142131979695442</v>
      </c>
      <c r="H72" s="393">
        <f t="shared" si="10"/>
        <v>-6.6999999999999993</v>
      </c>
      <c r="I72" s="377">
        <f t="shared" si="11"/>
        <v>-26.90763052208835</v>
      </c>
    </row>
    <row r="73" spans="2:9" ht="62.5" thickBot="1">
      <c r="B73" s="373" t="s">
        <v>593</v>
      </c>
      <c r="C73" s="366">
        <v>294.89999999999998</v>
      </c>
      <c r="D73" s="366">
        <v>364.6</v>
      </c>
      <c r="E73" s="366">
        <v>262.7</v>
      </c>
      <c r="F73" s="377">
        <f t="shared" si="12"/>
        <v>-32.199999999999989</v>
      </c>
      <c r="G73" s="393">
        <f t="shared" si="9"/>
        <v>-10.918955578162086</v>
      </c>
      <c r="H73" s="393">
        <f t="shared" si="10"/>
        <v>-101.90000000000003</v>
      </c>
      <c r="I73" s="377">
        <f t="shared" si="11"/>
        <v>-27.948436642896336</v>
      </c>
    </row>
    <row r="74" spans="2:9" ht="16" thickBot="1">
      <c r="B74" s="373" t="s">
        <v>586</v>
      </c>
      <c r="C74" s="377">
        <v>207</v>
      </c>
      <c r="D74" s="377">
        <v>201</v>
      </c>
      <c r="E74" s="366">
        <v>124.4</v>
      </c>
      <c r="F74" s="377">
        <f t="shared" si="12"/>
        <v>-82.6</v>
      </c>
      <c r="G74" s="393">
        <f t="shared" si="9"/>
        <v>-39.903381642512073</v>
      </c>
      <c r="H74" s="393">
        <f t="shared" si="10"/>
        <v>-76.599999999999994</v>
      </c>
      <c r="I74" s="377">
        <f t="shared" si="11"/>
        <v>-38.109452736318403</v>
      </c>
    </row>
    <row r="75" spans="2:9" ht="16" thickBot="1">
      <c r="B75" s="373" t="s">
        <v>587</v>
      </c>
      <c r="C75" s="366">
        <v>0.1</v>
      </c>
      <c r="D75" s="366">
        <v>0.6</v>
      </c>
      <c r="E75" s="366">
        <v>0.1</v>
      </c>
      <c r="F75" s="377">
        <f t="shared" si="12"/>
        <v>0</v>
      </c>
      <c r="G75" s="393">
        <f t="shared" si="9"/>
        <v>0</v>
      </c>
      <c r="H75" s="393">
        <f t="shared" si="10"/>
        <v>-0.5</v>
      </c>
      <c r="I75" s="377">
        <f t="shared" si="11"/>
        <v>-83.333333333333343</v>
      </c>
    </row>
    <row r="76" spans="2:9" ht="16" thickBot="1">
      <c r="B76" s="373" t="s">
        <v>588</v>
      </c>
      <c r="C76" s="366">
        <v>8.1999999999999993</v>
      </c>
      <c r="D76" s="377">
        <v>0</v>
      </c>
      <c r="E76" s="366">
        <v>8.1999999999999993</v>
      </c>
      <c r="F76" s="377">
        <f t="shared" si="12"/>
        <v>0</v>
      </c>
      <c r="G76" s="393">
        <f t="shared" si="9"/>
        <v>0</v>
      </c>
      <c r="H76" s="393">
        <f t="shared" si="10"/>
        <v>8.1999999999999993</v>
      </c>
      <c r="I76" s="377">
        <v>0</v>
      </c>
    </row>
  </sheetData>
  <mergeCells count="45">
    <mergeCell ref="B2:B6"/>
    <mergeCell ref="C2:C6"/>
    <mergeCell ref="E2:E6"/>
    <mergeCell ref="D2:D6"/>
    <mergeCell ref="F2:I2"/>
    <mergeCell ref="F3:G3"/>
    <mergeCell ref="F4:G4"/>
    <mergeCell ref="F5:G5"/>
    <mergeCell ref="H3:I5"/>
    <mergeCell ref="B21:B25"/>
    <mergeCell ref="C21:C25"/>
    <mergeCell ref="E21:E25"/>
    <mergeCell ref="D21:D25"/>
    <mergeCell ref="F21:I21"/>
    <mergeCell ref="F22:G22"/>
    <mergeCell ref="F23:G23"/>
    <mergeCell ref="F24:G24"/>
    <mergeCell ref="H22:I24"/>
    <mergeCell ref="B33:B37"/>
    <mergeCell ref="C33:C37"/>
    <mergeCell ref="E33:E37"/>
    <mergeCell ref="D33:D37"/>
    <mergeCell ref="F33:I33"/>
    <mergeCell ref="F34:G34"/>
    <mergeCell ref="F35:G35"/>
    <mergeCell ref="F36:G36"/>
    <mergeCell ref="H34:I36"/>
    <mergeCell ref="B52:B56"/>
    <mergeCell ref="C52:C56"/>
    <mergeCell ref="E52:E56"/>
    <mergeCell ref="D52:D56"/>
    <mergeCell ref="F52:I52"/>
    <mergeCell ref="F53:G53"/>
    <mergeCell ref="F54:G54"/>
    <mergeCell ref="F55:G55"/>
    <mergeCell ref="H53:I55"/>
    <mergeCell ref="B64:B68"/>
    <mergeCell ref="C64:C68"/>
    <mergeCell ref="E64:E68"/>
    <mergeCell ref="D64:D68"/>
    <mergeCell ref="F64:I64"/>
    <mergeCell ref="F65:G65"/>
    <mergeCell ref="F66:G66"/>
    <mergeCell ref="F67:G67"/>
    <mergeCell ref="H65:I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G264"/>
  <sheetViews>
    <sheetView view="pageBreakPreview" zoomScale="85" zoomScaleNormal="100" zoomScaleSheetLayoutView="85" workbookViewId="0">
      <selection activeCell="C11" sqref="C11:C41"/>
    </sheetView>
  </sheetViews>
  <sheetFormatPr defaultColWidth="9.1796875" defaultRowHeight="18"/>
  <cols>
    <col min="1" max="1" width="103.1796875" style="34" bestFit="1" customWidth="1"/>
    <col min="2" max="2" width="16" style="50" customWidth="1"/>
    <col min="3" max="3" width="19.81640625" style="50" customWidth="1"/>
    <col min="4" max="4" width="21.26953125" style="50" customWidth="1"/>
    <col min="5" max="5" width="23.453125" style="50" customWidth="1"/>
    <col min="6" max="6" width="15.453125" style="50" customWidth="1"/>
    <col min="7" max="7" width="16.54296875" style="50" customWidth="1"/>
    <col min="8" max="16384" width="9.1796875" style="34"/>
  </cols>
  <sheetData>
    <row r="2" spans="1:7" ht="33.75" customHeight="1">
      <c r="A2" s="613" t="s">
        <v>442</v>
      </c>
      <c r="B2" s="613"/>
      <c r="C2" s="613"/>
      <c r="D2" s="613"/>
      <c r="E2" s="613"/>
      <c r="F2" s="613"/>
      <c r="G2" s="613"/>
    </row>
    <row r="3" spans="1:7" ht="28.5" customHeight="1">
      <c r="A3" s="55"/>
      <c r="B3" s="56"/>
      <c r="C3" s="56"/>
      <c r="D3" s="55"/>
      <c r="E3" s="55"/>
      <c r="F3" s="55"/>
      <c r="G3" s="56"/>
    </row>
    <row r="4" spans="1:7" ht="62.25" customHeight="1">
      <c r="A4" s="79" t="s">
        <v>162</v>
      </c>
      <c r="B4" s="80" t="s">
        <v>18</v>
      </c>
      <c r="C4" s="80" t="s">
        <v>463</v>
      </c>
      <c r="D4" s="80" t="s">
        <v>464</v>
      </c>
      <c r="E4" s="80" t="s">
        <v>467</v>
      </c>
      <c r="F4" s="80" t="s">
        <v>618</v>
      </c>
      <c r="G4" s="81" t="s">
        <v>447</v>
      </c>
    </row>
    <row r="5" spans="1:7" ht="23.25" customHeigh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</row>
    <row r="6" spans="1:7" ht="39" customHeight="1">
      <c r="A6" s="148" t="s">
        <v>69</v>
      </c>
      <c r="B6" s="245">
        <v>4000</v>
      </c>
      <c r="C6" s="491">
        <f>C7+C10+C23+C33+C36+C39</f>
        <v>842.19999999999993</v>
      </c>
      <c r="D6" s="257">
        <f t="shared" ref="D6:E6" si="0">D7+D10+D23+D33+D36+D39</f>
        <v>416.90000000000003</v>
      </c>
      <c r="E6" s="257">
        <f t="shared" si="0"/>
        <v>416.90000000000003</v>
      </c>
      <c r="F6" s="157">
        <f>E6-D6</f>
        <v>0</v>
      </c>
      <c r="G6" s="157">
        <f>(E6/D6)*100</f>
        <v>100</v>
      </c>
    </row>
    <row r="7" spans="1:7" ht="33" hidden="1" customHeight="1">
      <c r="A7" s="415" t="s">
        <v>1</v>
      </c>
      <c r="B7" s="424">
        <v>4010</v>
      </c>
      <c r="C7" s="492">
        <f>SUM(C8:C9)</f>
        <v>0</v>
      </c>
      <c r="D7" s="425">
        <f t="shared" ref="D7:E7" si="1">SUM(D8:D9)</f>
        <v>0</v>
      </c>
      <c r="E7" s="425">
        <f t="shared" si="1"/>
        <v>0</v>
      </c>
      <c r="F7" s="414">
        <f t="shared" ref="F7:F41" si="2">E7-D7</f>
        <v>0</v>
      </c>
      <c r="G7" s="417" t="e">
        <f t="shared" ref="G7:G41" si="3">(E7/D7)*100</f>
        <v>#DIV/0!</v>
      </c>
    </row>
    <row r="8" spans="1:7" ht="18" hidden="1" customHeight="1">
      <c r="A8" s="423"/>
      <c r="B8" s="276"/>
      <c r="C8" s="477"/>
      <c r="D8" s="414"/>
      <c r="E8" s="414"/>
      <c r="F8" s="414">
        <f t="shared" si="2"/>
        <v>0</v>
      </c>
      <c r="G8" s="417" t="e">
        <f t="shared" si="3"/>
        <v>#DIV/0!</v>
      </c>
    </row>
    <row r="9" spans="1:7" s="40" customFormat="1" ht="20.25" hidden="1" customHeight="1">
      <c r="A9" s="423"/>
      <c r="B9" s="421"/>
      <c r="C9" s="493"/>
      <c r="D9" s="414"/>
      <c r="E9" s="414"/>
      <c r="F9" s="414">
        <f t="shared" si="2"/>
        <v>0</v>
      </c>
      <c r="G9" s="417" t="e">
        <f t="shared" si="3"/>
        <v>#DIV/0!</v>
      </c>
    </row>
    <row r="10" spans="1:7" s="40" customFormat="1" ht="29.25" customHeight="1">
      <c r="A10" s="155" t="s">
        <v>2</v>
      </c>
      <c r="B10" s="156">
        <v>4020</v>
      </c>
      <c r="C10" s="494">
        <f>SUM(C11:C22)</f>
        <v>619.29999999999995</v>
      </c>
      <c r="D10" s="485">
        <f>SUM(D11:D22)</f>
        <v>13.3</v>
      </c>
      <c r="E10" s="485">
        <f>SUM(E11:E22)</f>
        <v>13.3</v>
      </c>
      <c r="F10" s="47">
        <f t="shared" si="2"/>
        <v>0</v>
      </c>
      <c r="G10" s="157">
        <f>(E10/D10)*100</f>
        <v>100</v>
      </c>
    </row>
    <row r="11" spans="1:7" s="40" customFormat="1" ht="20.25" customHeight="1">
      <c r="A11" s="169" t="s">
        <v>510</v>
      </c>
      <c r="B11" s="161"/>
      <c r="C11" s="495">
        <v>20.9</v>
      </c>
      <c r="D11" s="255"/>
      <c r="E11" s="47"/>
      <c r="F11" s="47">
        <f t="shared" si="2"/>
        <v>0</v>
      </c>
      <c r="G11" s="356" t="e">
        <f t="shared" si="3"/>
        <v>#DIV/0!</v>
      </c>
    </row>
    <row r="12" spans="1:7" s="40" customFormat="1" ht="20.25" customHeight="1">
      <c r="A12" s="169" t="s">
        <v>511</v>
      </c>
      <c r="B12" s="161"/>
      <c r="C12" s="495">
        <v>107.5</v>
      </c>
      <c r="D12" s="255"/>
      <c r="E12" s="47"/>
      <c r="F12" s="47">
        <f t="shared" si="2"/>
        <v>0</v>
      </c>
      <c r="G12" s="356" t="e">
        <f t="shared" si="3"/>
        <v>#DIV/0!</v>
      </c>
    </row>
    <row r="13" spans="1:7" s="40" customFormat="1" ht="20.25" customHeight="1">
      <c r="A13" s="169" t="s">
        <v>512</v>
      </c>
      <c r="B13" s="161"/>
      <c r="C13" s="496">
        <v>25</v>
      </c>
      <c r="D13" s="255"/>
      <c r="E13" s="47"/>
      <c r="F13" s="47">
        <f t="shared" si="2"/>
        <v>0</v>
      </c>
      <c r="G13" s="356" t="e">
        <f t="shared" si="3"/>
        <v>#DIV/0!</v>
      </c>
    </row>
    <row r="14" spans="1:7" s="40" customFormat="1" ht="20.25" customHeight="1">
      <c r="A14" s="169" t="s">
        <v>513</v>
      </c>
      <c r="B14" s="161"/>
      <c r="C14" s="496">
        <v>4.3</v>
      </c>
      <c r="D14" s="255"/>
      <c r="E14" s="47"/>
      <c r="F14" s="47">
        <f t="shared" si="2"/>
        <v>0</v>
      </c>
      <c r="G14" s="356" t="e">
        <f t="shared" si="3"/>
        <v>#DIV/0!</v>
      </c>
    </row>
    <row r="15" spans="1:7" s="40" customFormat="1" ht="20.25" customHeight="1">
      <c r="A15" s="169" t="s">
        <v>514</v>
      </c>
      <c r="B15" s="161"/>
      <c r="C15" s="496">
        <v>5</v>
      </c>
      <c r="D15" s="255"/>
      <c r="E15" s="47"/>
      <c r="F15" s="47">
        <f t="shared" si="2"/>
        <v>0</v>
      </c>
      <c r="G15" s="356" t="e">
        <f t="shared" si="3"/>
        <v>#DIV/0!</v>
      </c>
    </row>
    <row r="16" spans="1:7" s="40" customFormat="1" ht="20.25" customHeight="1">
      <c r="A16" s="169" t="s">
        <v>530</v>
      </c>
      <c r="B16" s="161"/>
      <c r="C16" s="496">
        <v>0.3</v>
      </c>
      <c r="D16" s="255"/>
      <c r="E16" s="47"/>
      <c r="F16" s="47">
        <f t="shared" si="2"/>
        <v>0</v>
      </c>
      <c r="G16" s="356" t="e">
        <f t="shared" si="3"/>
        <v>#DIV/0!</v>
      </c>
    </row>
    <row r="17" spans="1:7" s="40" customFormat="1" ht="20.25" customHeight="1">
      <c r="A17" s="169" t="s">
        <v>515</v>
      </c>
      <c r="B17" s="161"/>
      <c r="C17" s="496">
        <v>0.7</v>
      </c>
      <c r="D17" s="255"/>
      <c r="E17" s="47"/>
      <c r="F17" s="47">
        <f t="shared" si="2"/>
        <v>0</v>
      </c>
      <c r="G17" s="356" t="e">
        <f t="shared" si="3"/>
        <v>#DIV/0!</v>
      </c>
    </row>
    <row r="18" spans="1:7" s="40" customFormat="1" ht="20.25" customHeight="1">
      <c r="A18" s="169" t="s">
        <v>516</v>
      </c>
      <c r="B18" s="161"/>
      <c r="C18" s="496">
        <v>5</v>
      </c>
      <c r="D18" s="255"/>
      <c r="E18" s="47"/>
      <c r="F18" s="47">
        <f t="shared" si="2"/>
        <v>0</v>
      </c>
      <c r="G18" s="356" t="e">
        <f t="shared" si="3"/>
        <v>#DIV/0!</v>
      </c>
    </row>
    <row r="19" spans="1:7" s="40" customFormat="1" ht="20.25" customHeight="1">
      <c r="A19" s="169" t="s">
        <v>517</v>
      </c>
      <c r="B19" s="161"/>
      <c r="C19" s="495">
        <v>5.0999999999999996</v>
      </c>
      <c r="D19" s="255"/>
      <c r="E19" s="47"/>
      <c r="F19" s="47">
        <f t="shared" si="2"/>
        <v>0</v>
      </c>
      <c r="G19" s="356" t="e">
        <f t="shared" si="3"/>
        <v>#DIV/0!</v>
      </c>
    </row>
    <row r="20" spans="1:7" s="40" customFormat="1" ht="20.25" customHeight="1">
      <c r="A20" s="169" t="s">
        <v>518</v>
      </c>
      <c r="B20" s="161"/>
      <c r="C20" s="496">
        <v>7</v>
      </c>
      <c r="D20" s="255"/>
      <c r="E20" s="47"/>
      <c r="F20" s="47">
        <f t="shared" si="2"/>
        <v>0</v>
      </c>
      <c r="G20" s="356" t="e">
        <f t="shared" si="3"/>
        <v>#DIV/0!</v>
      </c>
    </row>
    <row r="21" spans="1:7" s="40" customFormat="1" ht="20.25" customHeight="1">
      <c r="A21" s="169" t="s">
        <v>519</v>
      </c>
      <c r="B21" s="161"/>
      <c r="C21" s="495">
        <v>438.5</v>
      </c>
      <c r="D21" s="255"/>
      <c r="E21" s="47"/>
      <c r="F21" s="47">
        <f t="shared" si="2"/>
        <v>0</v>
      </c>
      <c r="G21" s="356" t="e">
        <f t="shared" si="3"/>
        <v>#DIV/0!</v>
      </c>
    </row>
    <row r="22" spans="1:7" s="40" customFormat="1" ht="20.25" customHeight="1">
      <c r="A22" s="169" t="s">
        <v>507</v>
      </c>
      <c r="B22" s="161"/>
      <c r="C22" s="493"/>
      <c r="D22" s="482">
        <v>13.3</v>
      </c>
      <c r="E22" s="34">
        <v>13.3</v>
      </c>
      <c r="F22" s="47">
        <f>E32-D32</f>
        <v>0</v>
      </c>
      <c r="G22" s="47">
        <f>(E22/D22)*100</f>
        <v>100</v>
      </c>
    </row>
    <row r="23" spans="1:7" s="40" customFormat="1" ht="38.25" customHeight="1">
      <c r="A23" s="155" t="s">
        <v>28</v>
      </c>
      <c r="B23" s="156">
        <v>4030</v>
      </c>
      <c r="C23" s="535">
        <f>SUM(C24:C31)</f>
        <v>19.8</v>
      </c>
      <c r="D23" s="484">
        <f>SUM(D24:D32)</f>
        <v>0</v>
      </c>
      <c r="E23" s="484">
        <f>SUM(E24:E32)</f>
        <v>0</v>
      </c>
      <c r="F23" s="47">
        <f t="shared" si="2"/>
        <v>0</v>
      </c>
      <c r="G23" s="356" t="e">
        <f>(E23/D23)*100</f>
        <v>#DIV/0!</v>
      </c>
    </row>
    <row r="24" spans="1:7" s="40" customFormat="1" ht="23.25" customHeight="1">
      <c r="A24" s="158" t="s">
        <v>520</v>
      </c>
      <c r="B24" s="161"/>
      <c r="C24" s="495">
        <v>0.4</v>
      </c>
      <c r="D24" s="255"/>
      <c r="E24" s="47"/>
      <c r="F24" s="47">
        <f t="shared" si="2"/>
        <v>0</v>
      </c>
      <c r="G24" s="356" t="e">
        <f t="shared" si="3"/>
        <v>#DIV/0!</v>
      </c>
    </row>
    <row r="25" spans="1:7" s="40" customFormat="1" ht="23.25" customHeight="1">
      <c r="A25" s="158" t="s">
        <v>521</v>
      </c>
      <c r="B25" s="161"/>
      <c r="C25" s="495">
        <v>3.8</v>
      </c>
      <c r="D25" s="255"/>
      <c r="E25" s="47"/>
      <c r="F25" s="47">
        <f t="shared" si="2"/>
        <v>0</v>
      </c>
      <c r="G25" s="356" t="e">
        <f t="shared" si="3"/>
        <v>#DIV/0!</v>
      </c>
    </row>
    <row r="26" spans="1:7" s="40" customFormat="1" ht="23.25" customHeight="1">
      <c r="A26" s="158" t="s">
        <v>522</v>
      </c>
      <c r="B26" s="161"/>
      <c r="C26" s="495">
        <v>2.2999999999999998</v>
      </c>
      <c r="D26" s="255"/>
      <c r="E26" s="47"/>
      <c r="F26" s="47">
        <f t="shared" si="2"/>
        <v>0</v>
      </c>
      <c r="G26" s="356" t="e">
        <f t="shared" si="3"/>
        <v>#DIV/0!</v>
      </c>
    </row>
    <row r="27" spans="1:7" s="40" customFormat="1" ht="23.25" customHeight="1">
      <c r="A27" s="158" t="s">
        <v>523</v>
      </c>
      <c r="B27" s="161"/>
      <c r="C27" s="495">
        <v>1.2</v>
      </c>
      <c r="D27" s="255"/>
      <c r="E27" s="47"/>
      <c r="F27" s="47">
        <f t="shared" si="2"/>
        <v>0</v>
      </c>
      <c r="G27" s="356" t="e">
        <f t="shared" si="3"/>
        <v>#DIV/0!</v>
      </c>
    </row>
    <row r="28" spans="1:7" s="40" customFormat="1" ht="23.25" customHeight="1">
      <c r="A28" s="158" t="s">
        <v>524</v>
      </c>
      <c r="B28" s="161"/>
      <c r="C28" s="496">
        <v>2</v>
      </c>
      <c r="D28" s="255"/>
      <c r="E28" s="47"/>
      <c r="F28" s="47">
        <f t="shared" si="2"/>
        <v>0</v>
      </c>
      <c r="G28" s="356" t="e">
        <f t="shared" si="3"/>
        <v>#DIV/0!</v>
      </c>
    </row>
    <row r="29" spans="1:7" s="40" customFormat="1" ht="23.25" customHeight="1">
      <c r="A29" s="158" t="s">
        <v>525</v>
      </c>
      <c r="B29" s="161"/>
      <c r="C29" s="496">
        <v>6</v>
      </c>
      <c r="D29" s="255"/>
      <c r="E29" s="47"/>
      <c r="F29" s="47">
        <f t="shared" si="2"/>
        <v>0</v>
      </c>
      <c r="G29" s="356" t="e">
        <f t="shared" si="3"/>
        <v>#DIV/0!</v>
      </c>
    </row>
    <row r="30" spans="1:7" s="40" customFormat="1" ht="23.25" customHeight="1">
      <c r="A30" s="158" t="s">
        <v>526</v>
      </c>
      <c r="B30" s="161"/>
      <c r="C30" s="495">
        <v>0.6</v>
      </c>
      <c r="D30" s="255"/>
      <c r="E30" s="47"/>
      <c r="F30" s="47">
        <f t="shared" si="2"/>
        <v>0</v>
      </c>
      <c r="G30" s="356" t="e">
        <f t="shared" si="3"/>
        <v>#DIV/0!</v>
      </c>
    </row>
    <row r="31" spans="1:7" s="40" customFormat="1" ht="25.5" customHeight="1">
      <c r="A31" s="158" t="s">
        <v>527</v>
      </c>
      <c r="B31" s="161"/>
      <c r="C31" s="495">
        <v>3.5</v>
      </c>
      <c r="D31" s="255"/>
      <c r="E31" s="47"/>
      <c r="F31" s="47">
        <f t="shared" si="2"/>
        <v>0</v>
      </c>
      <c r="G31" s="356" t="e">
        <f t="shared" si="3"/>
        <v>#DIV/0!</v>
      </c>
    </row>
    <row r="32" spans="1:7" s="40" customFormat="1" ht="25.5" hidden="1" customHeight="1">
      <c r="A32" s="169" t="s">
        <v>507</v>
      </c>
      <c r="B32" s="161"/>
      <c r="C32" s="495"/>
      <c r="D32" s="483"/>
      <c r="E32" s="350"/>
      <c r="F32" s="47"/>
      <c r="G32" s="47" t="e">
        <f t="shared" si="3"/>
        <v>#DIV/0!</v>
      </c>
    </row>
    <row r="33" spans="1:7" s="40" customFormat="1" ht="31.5" hidden="1" customHeight="1">
      <c r="A33" s="415" t="s">
        <v>3</v>
      </c>
      <c r="B33" s="421">
        <v>4040</v>
      </c>
      <c r="C33" s="536">
        <f>SUM(C34:C35)</f>
        <v>0</v>
      </c>
      <c r="D33" s="416">
        <f t="shared" ref="D33:E33" si="4">SUM(D34:D35)</f>
        <v>0</v>
      </c>
      <c r="E33" s="416">
        <f t="shared" si="4"/>
        <v>0</v>
      </c>
      <c r="F33" s="414">
        <f t="shared" si="2"/>
        <v>0</v>
      </c>
      <c r="G33" s="417" t="e">
        <f t="shared" si="3"/>
        <v>#DIV/0!</v>
      </c>
    </row>
    <row r="34" spans="1:7" s="40" customFormat="1" ht="24" hidden="1" customHeight="1">
      <c r="A34" s="418"/>
      <c r="B34" s="421"/>
      <c r="C34" s="537"/>
      <c r="D34" s="419"/>
      <c r="E34" s="420"/>
      <c r="F34" s="414">
        <f t="shared" si="2"/>
        <v>0</v>
      </c>
      <c r="G34" s="417" t="e">
        <f t="shared" si="3"/>
        <v>#DIV/0!</v>
      </c>
    </row>
    <row r="35" spans="1:7" s="40" customFormat="1" ht="22.5" hidden="1" customHeight="1">
      <c r="A35" s="418"/>
      <c r="B35" s="421"/>
      <c r="C35" s="537"/>
      <c r="D35" s="419"/>
      <c r="E35" s="420"/>
      <c r="F35" s="414">
        <f t="shared" si="2"/>
        <v>0</v>
      </c>
      <c r="G35" s="417" t="e">
        <f t="shared" si="3"/>
        <v>#DIV/0!</v>
      </c>
    </row>
    <row r="36" spans="1:7" s="40" customFormat="1" ht="40.5" hidden="1" customHeight="1">
      <c r="A36" s="415" t="s">
        <v>60</v>
      </c>
      <c r="B36" s="421">
        <v>4050</v>
      </c>
      <c r="C36" s="536">
        <f>SUM(C37:C38)</f>
        <v>0</v>
      </c>
      <c r="D36" s="416">
        <f t="shared" ref="D36:E36" si="5">SUM(D37:D38)</f>
        <v>0</v>
      </c>
      <c r="E36" s="416">
        <f t="shared" si="5"/>
        <v>0</v>
      </c>
      <c r="F36" s="414">
        <f t="shared" si="2"/>
        <v>0</v>
      </c>
      <c r="G36" s="417" t="e">
        <f t="shared" si="3"/>
        <v>#DIV/0!</v>
      </c>
    </row>
    <row r="37" spans="1:7" s="40" customFormat="1" ht="22.5" hidden="1" customHeight="1">
      <c r="A37" s="418"/>
      <c r="B37" s="421"/>
      <c r="C37" s="495"/>
      <c r="D37" s="422"/>
      <c r="E37" s="414"/>
      <c r="F37" s="414">
        <f t="shared" si="2"/>
        <v>0</v>
      </c>
      <c r="G37" s="417" t="e">
        <f t="shared" si="3"/>
        <v>#DIV/0!</v>
      </c>
    </row>
    <row r="38" spans="1:7" s="40" customFormat="1" ht="22.5" hidden="1" customHeight="1">
      <c r="A38" s="423"/>
      <c r="B38" s="421"/>
      <c r="C38" s="495"/>
      <c r="D38" s="422"/>
      <c r="E38" s="414"/>
      <c r="F38" s="414">
        <f t="shared" si="2"/>
        <v>0</v>
      </c>
      <c r="G38" s="417" t="e">
        <f t="shared" si="3"/>
        <v>#DIV/0!</v>
      </c>
    </row>
    <row r="39" spans="1:7" s="40" customFormat="1" ht="24.75" customHeight="1">
      <c r="A39" s="155" t="s">
        <v>212</v>
      </c>
      <c r="B39" s="156">
        <v>4060</v>
      </c>
      <c r="C39" s="494">
        <f>SUM(C40:C41)</f>
        <v>203.1</v>
      </c>
      <c r="D39" s="260">
        <f>SUM(D40:D41)</f>
        <v>403.6</v>
      </c>
      <c r="E39" s="260">
        <f>SUM(E40:E41)</f>
        <v>403.6</v>
      </c>
      <c r="F39" s="47">
        <f t="shared" si="2"/>
        <v>0</v>
      </c>
      <c r="G39" s="47">
        <f t="shared" si="3"/>
        <v>100</v>
      </c>
    </row>
    <row r="40" spans="1:7" s="40" customFormat="1" ht="24.75" customHeight="1">
      <c r="A40" s="252" t="s">
        <v>528</v>
      </c>
      <c r="B40" s="161"/>
      <c r="C40" s="495">
        <v>203.1</v>
      </c>
      <c r="D40" s="255"/>
      <c r="E40" s="47"/>
      <c r="F40" s="47">
        <f t="shared" si="2"/>
        <v>0</v>
      </c>
      <c r="G40" s="356" t="e">
        <f t="shared" si="3"/>
        <v>#DIV/0!</v>
      </c>
    </row>
    <row r="41" spans="1:7" s="40" customFormat="1" ht="29.25" customHeight="1">
      <c r="A41" s="253" t="s">
        <v>529</v>
      </c>
      <c r="B41" s="161"/>
      <c r="C41" s="493"/>
      <c r="D41" s="254">
        <v>403.6</v>
      </c>
      <c r="E41" s="350">
        <v>403.6</v>
      </c>
      <c r="F41" s="47">
        <f t="shared" si="2"/>
        <v>0</v>
      </c>
      <c r="G41" s="47">
        <f t="shared" si="3"/>
        <v>100</v>
      </c>
    </row>
    <row r="42" spans="1:7">
      <c r="A42" s="88"/>
      <c r="B42" s="89"/>
      <c r="C42" s="89"/>
      <c r="D42" s="90"/>
      <c r="E42" s="91"/>
      <c r="F42" s="91"/>
      <c r="G42" s="91"/>
    </row>
    <row r="43" spans="1:7" ht="26.25" customHeight="1">
      <c r="A43" s="92" t="s">
        <v>375</v>
      </c>
      <c r="B43" s="612" t="s">
        <v>80</v>
      </c>
      <c r="C43" s="612"/>
      <c r="D43" s="612"/>
      <c r="E43" s="94"/>
      <c r="F43" s="566" t="s">
        <v>494</v>
      </c>
      <c r="G43" s="566"/>
    </row>
    <row r="44" spans="1:7">
      <c r="A44" s="74" t="s">
        <v>377</v>
      </c>
      <c r="B44" s="593" t="s">
        <v>66</v>
      </c>
      <c r="C44" s="593"/>
      <c r="D44" s="593"/>
      <c r="E44" s="75"/>
      <c r="F44" s="582" t="s">
        <v>183</v>
      </c>
      <c r="G44" s="582"/>
    </row>
    <row r="45" spans="1:7">
      <c r="A45" s="88"/>
      <c r="B45" s="89"/>
      <c r="C45" s="89"/>
      <c r="D45" s="90"/>
      <c r="E45" s="91"/>
      <c r="F45" s="91"/>
      <c r="G45" s="91"/>
    </row>
    <row r="46" spans="1:7">
      <c r="A46" s="88"/>
      <c r="B46" s="89"/>
      <c r="C46" s="89"/>
      <c r="D46" s="90"/>
      <c r="E46" s="91"/>
      <c r="F46" s="91"/>
      <c r="G46" s="91"/>
    </row>
    <row r="47" spans="1:7">
      <c r="A47" s="88"/>
      <c r="B47" s="89"/>
      <c r="C47" s="89"/>
      <c r="D47" s="90"/>
      <c r="E47" s="91"/>
      <c r="F47" s="91"/>
      <c r="G47" s="91"/>
    </row>
    <row r="48" spans="1:7">
      <c r="A48" s="88"/>
      <c r="B48" s="89"/>
      <c r="C48" s="89"/>
      <c r="D48" s="90"/>
      <c r="E48" s="91"/>
      <c r="F48" s="91"/>
      <c r="G48" s="91"/>
    </row>
    <row r="49" spans="1:7">
      <c r="A49" s="88"/>
      <c r="B49" s="89"/>
      <c r="C49" s="89"/>
      <c r="D49" s="90"/>
      <c r="E49" s="91"/>
      <c r="F49" s="91"/>
      <c r="G49" s="91"/>
    </row>
    <row r="50" spans="1:7">
      <c r="A50" s="88"/>
      <c r="B50" s="89"/>
      <c r="C50" s="89"/>
      <c r="D50" s="90"/>
      <c r="E50" s="91"/>
      <c r="F50" s="91"/>
      <c r="G50" s="91"/>
    </row>
    <row r="51" spans="1:7">
      <c r="A51" s="88"/>
      <c r="B51" s="89"/>
      <c r="C51" s="89"/>
      <c r="D51" s="90"/>
      <c r="E51" s="91"/>
      <c r="F51" s="91"/>
      <c r="G51" s="91"/>
    </row>
    <row r="52" spans="1:7">
      <c r="A52" s="88"/>
      <c r="B52" s="89"/>
      <c r="C52" s="89"/>
      <c r="D52" s="90"/>
      <c r="E52" s="91"/>
      <c r="F52" s="91"/>
      <c r="G52" s="91"/>
    </row>
    <row r="53" spans="1:7">
      <c r="A53" s="88"/>
      <c r="B53" s="89"/>
      <c r="C53" s="89"/>
      <c r="D53" s="90"/>
      <c r="E53" s="91"/>
      <c r="F53" s="91"/>
      <c r="G53" s="91"/>
    </row>
    <row r="54" spans="1:7">
      <c r="A54" s="88"/>
      <c r="B54" s="89"/>
      <c r="C54" s="89"/>
      <c r="D54" s="90"/>
      <c r="E54" s="91"/>
      <c r="F54" s="91"/>
      <c r="G54" s="91"/>
    </row>
    <row r="55" spans="1:7">
      <c r="A55" s="88"/>
      <c r="B55" s="89"/>
      <c r="C55" s="89"/>
      <c r="D55" s="90"/>
      <c r="E55" s="91"/>
      <c r="F55" s="91"/>
      <c r="G55" s="91"/>
    </row>
    <row r="56" spans="1:7">
      <c r="A56" s="88"/>
      <c r="B56" s="89"/>
      <c r="C56" s="89"/>
      <c r="D56" s="90"/>
      <c r="E56" s="91"/>
      <c r="F56" s="91"/>
      <c r="G56" s="91"/>
    </row>
    <row r="57" spans="1:7">
      <c r="A57" s="88"/>
      <c r="B57" s="89"/>
      <c r="C57" s="89"/>
      <c r="D57" s="90"/>
      <c r="E57" s="91"/>
      <c r="F57" s="91"/>
      <c r="G57" s="91"/>
    </row>
    <row r="58" spans="1:7">
      <c r="A58" s="88"/>
      <c r="B58" s="89"/>
      <c r="C58" s="89"/>
      <c r="D58" s="90"/>
      <c r="E58" s="91"/>
      <c r="F58" s="91"/>
      <c r="G58" s="91"/>
    </row>
    <row r="59" spans="1:7">
      <c r="A59" s="88"/>
      <c r="B59" s="89"/>
      <c r="C59" s="89"/>
      <c r="D59" s="90"/>
      <c r="E59" s="91"/>
      <c r="F59" s="91"/>
      <c r="G59" s="91"/>
    </row>
    <row r="60" spans="1:7">
      <c r="A60" s="88"/>
      <c r="B60" s="89"/>
      <c r="C60" s="89"/>
      <c r="D60" s="90"/>
      <c r="E60" s="91"/>
      <c r="F60" s="91"/>
      <c r="G60" s="91"/>
    </row>
    <row r="61" spans="1:7">
      <c r="A61" s="88"/>
      <c r="B61" s="89"/>
      <c r="C61" s="89"/>
      <c r="D61" s="90"/>
      <c r="E61" s="91"/>
      <c r="F61" s="91"/>
      <c r="G61" s="91"/>
    </row>
    <row r="62" spans="1:7">
      <c r="A62" s="88"/>
      <c r="B62" s="89"/>
      <c r="C62" s="89"/>
      <c r="D62" s="90"/>
      <c r="E62" s="91"/>
      <c r="F62" s="91"/>
      <c r="G62" s="91"/>
    </row>
    <row r="63" spans="1:7">
      <c r="A63" s="88"/>
      <c r="B63" s="89"/>
      <c r="C63" s="89"/>
      <c r="D63" s="90"/>
      <c r="E63" s="91"/>
      <c r="F63" s="91"/>
      <c r="G63" s="91"/>
    </row>
    <row r="64" spans="1:7">
      <c r="A64" s="88"/>
      <c r="B64" s="89"/>
      <c r="C64" s="89"/>
      <c r="D64" s="90"/>
      <c r="E64" s="91"/>
      <c r="F64" s="91"/>
      <c r="G64" s="91"/>
    </row>
    <row r="65" spans="1:7">
      <c r="A65" s="88"/>
      <c r="B65" s="89"/>
      <c r="C65" s="89"/>
      <c r="D65" s="90"/>
      <c r="E65" s="91"/>
      <c r="F65" s="91"/>
      <c r="G65" s="91"/>
    </row>
    <row r="66" spans="1:7">
      <c r="A66" s="88"/>
      <c r="B66" s="89"/>
      <c r="C66" s="89"/>
      <c r="D66" s="90"/>
      <c r="E66" s="91"/>
      <c r="F66" s="91"/>
      <c r="G66" s="91"/>
    </row>
    <row r="67" spans="1:7">
      <c r="A67" s="88"/>
      <c r="B67" s="89"/>
      <c r="C67" s="89"/>
      <c r="D67" s="90"/>
      <c r="E67" s="91"/>
      <c r="F67" s="91"/>
      <c r="G67" s="91"/>
    </row>
    <row r="68" spans="1:7">
      <c r="A68" s="88"/>
      <c r="B68" s="89"/>
      <c r="C68" s="89"/>
      <c r="D68" s="90"/>
      <c r="E68" s="91"/>
      <c r="F68" s="91"/>
      <c r="G68" s="91"/>
    </row>
    <row r="69" spans="1:7">
      <c r="A69" s="88"/>
      <c r="B69" s="89"/>
      <c r="C69" s="89"/>
      <c r="D69" s="90"/>
      <c r="E69" s="91"/>
      <c r="F69" s="91"/>
      <c r="G69" s="91"/>
    </row>
    <row r="70" spans="1:7">
      <c r="A70" s="88"/>
      <c r="B70" s="89"/>
      <c r="C70" s="89"/>
      <c r="D70" s="90"/>
      <c r="E70" s="91"/>
      <c r="F70" s="91"/>
      <c r="G70" s="91"/>
    </row>
    <row r="71" spans="1:7">
      <c r="A71" s="88"/>
      <c r="B71" s="89"/>
      <c r="C71" s="89"/>
      <c r="D71" s="90"/>
      <c r="E71" s="91"/>
      <c r="F71" s="91"/>
      <c r="G71" s="91"/>
    </row>
    <row r="72" spans="1:7">
      <c r="A72" s="88"/>
      <c r="B72" s="89"/>
      <c r="C72" s="89"/>
      <c r="D72" s="90"/>
      <c r="E72" s="91"/>
      <c r="F72" s="91"/>
      <c r="G72" s="91"/>
    </row>
    <row r="73" spans="1:7">
      <c r="A73" s="88"/>
      <c r="B73" s="89"/>
      <c r="C73" s="89"/>
      <c r="D73" s="90"/>
      <c r="E73" s="91"/>
      <c r="F73" s="91"/>
      <c r="G73" s="91"/>
    </row>
    <row r="74" spans="1:7">
      <c r="A74" s="88"/>
      <c r="D74" s="95"/>
      <c r="E74" s="96"/>
      <c r="F74" s="96"/>
      <c r="G74" s="96"/>
    </row>
    <row r="75" spans="1:7">
      <c r="A75" s="78"/>
      <c r="D75" s="95"/>
      <c r="E75" s="96"/>
      <c r="F75" s="96"/>
      <c r="G75" s="96"/>
    </row>
    <row r="76" spans="1:7">
      <c r="A76" s="78"/>
      <c r="D76" s="95"/>
      <c r="E76" s="96"/>
      <c r="F76" s="96"/>
      <c r="G76" s="96"/>
    </row>
    <row r="77" spans="1:7">
      <c r="A77" s="78"/>
      <c r="D77" s="95"/>
      <c r="E77" s="96"/>
      <c r="F77" s="96"/>
      <c r="G77" s="96"/>
    </row>
    <row r="78" spans="1:7">
      <c r="A78" s="78"/>
      <c r="D78" s="95"/>
      <c r="E78" s="96"/>
      <c r="F78" s="96"/>
      <c r="G78" s="96"/>
    </row>
    <row r="79" spans="1:7">
      <c r="A79" s="78"/>
      <c r="D79" s="95"/>
      <c r="E79" s="96"/>
      <c r="F79" s="96"/>
      <c r="G79" s="96"/>
    </row>
    <row r="80" spans="1:7">
      <c r="A80" s="78"/>
      <c r="D80" s="95"/>
      <c r="E80" s="96"/>
      <c r="F80" s="96"/>
      <c r="G80" s="96"/>
    </row>
    <row r="81" spans="1:7">
      <c r="A81" s="78"/>
      <c r="D81" s="95"/>
      <c r="E81" s="96"/>
      <c r="F81" s="96"/>
      <c r="G81" s="96"/>
    </row>
    <row r="82" spans="1:7">
      <c r="A82" s="78"/>
      <c r="D82" s="95"/>
      <c r="E82" s="96"/>
      <c r="F82" s="96"/>
      <c r="G82" s="96"/>
    </row>
    <row r="83" spans="1:7">
      <c r="A83" s="78"/>
      <c r="D83" s="95"/>
      <c r="E83" s="96"/>
      <c r="F83" s="96"/>
      <c r="G83" s="96"/>
    </row>
    <row r="84" spans="1:7">
      <c r="A84" s="78"/>
      <c r="D84" s="95"/>
      <c r="E84" s="96"/>
      <c r="F84" s="96"/>
      <c r="G84" s="96"/>
    </row>
    <row r="85" spans="1:7">
      <c r="A85" s="78"/>
      <c r="D85" s="95"/>
      <c r="E85" s="96"/>
      <c r="F85" s="96"/>
      <c r="G85" s="96"/>
    </row>
    <row r="86" spans="1:7">
      <c r="A86" s="78"/>
      <c r="D86" s="95"/>
      <c r="E86" s="96"/>
      <c r="F86" s="96"/>
      <c r="G86" s="96"/>
    </row>
    <row r="87" spans="1:7">
      <c r="A87" s="78"/>
      <c r="D87" s="95"/>
      <c r="E87" s="96"/>
      <c r="F87" s="96"/>
      <c r="G87" s="96"/>
    </row>
    <row r="88" spans="1:7">
      <c r="A88" s="78"/>
      <c r="D88" s="95"/>
      <c r="E88" s="96"/>
      <c r="F88" s="96"/>
      <c r="G88" s="96"/>
    </row>
    <row r="89" spans="1:7">
      <c r="A89" s="78"/>
      <c r="D89" s="95"/>
      <c r="E89" s="96"/>
      <c r="F89" s="96"/>
      <c r="G89" s="96"/>
    </row>
    <row r="90" spans="1:7">
      <c r="A90" s="78"/>
      <c r="D90" s="95"/>
      <c r="E90" s="96"/>
      <c r="F90" s="96"/>
      <c r="G90" s="96"/>
    </row>
    <row r="91" spans="1:7">
      <c r="A91" s="78"/>
      <c r="D91" s="95"/>
      <c r="E91" s="96"/>
      <c r="F91" s="96"/>
      <c r="G91" s="96"/>
    </row>
    <row r="92" spans="1:7">
      <c r="A92" s="78"/>
      <c r="D92" s="95"/>
      <c r="E92" s="96"/>
      <c r="F92" s="96"/>
      <c r="G92" s="96"/>
    </row>
    <row r="93" spans="1:7">
      <c r="A93" s="78"/>
      <c r="D93" s="95"/>
      <c r="E93" s="96"/>
      <c r="F93" s="96"/>
      <c r="G93" s="96"/>
    </row>
    <row r="94" spans="1:7">
      <c r="A94" s="78"/>
      <c r="D94" s="95"/>
      <c r="E94" s="96"/>
      <c r="F94" s="96"/>
      <c r="G94" s="96"/>
    </row>
    <row r="95" spans="1:7">
      <c r="A95" s="78"/>
      <c r="D95" s="95"/>
      <c r="E95" s="96"/>
      <c r="F95" s="96"/>
      <c r="G95" s="96"/>
    </row>
    <row r="96" spans="1:7">
      <c r="A96" s="78"/>
      <c r="D96" s="95"/>
      <c r="E96" s="96"/>
      <c r="F96" s="96"/>
      <c r="G96" s="96"/>
    </row>
    <row r="97" spans="1:1">
      <c r="A97" s="78"/>
    </row>
    <row r="98" spans="1:1">
      <c r="A98" s="53"/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  <row r="103" spans="1:1">
      <c r="A103" s="53"/>
    </row>
    <row r="104" spans="1:1">
      <c r="A104" s="53"/>
    </row>
    <row r="105" spans="1:1">
      <c r="A105" s="53"/>
    </row>
    <row r="106" spans="1:1">
      <c r="A106" s="53"/>
    </row>
    <row r="107" spans="1:1">
      <c r="A107" s="53"/>
    </row>
    <row r="108" spans="1:1">
      <c r="A108" s="53"/>
    </row>
    <row r="109" spans="1:1">
      <c r="A109" s="53"/>
    </row>
    <row r="110" spans="1:1">
      <c r="A110" s="53"/>
    </row>
    <row r="111" spans="1:1">
      <c r="A111" s="53"/>
    </row>
    <row r="112" spans="1:1">
      <c r="A112" s="53"/>
    </row>
    <row r="113" spans="1:1">
      <c r="A113" s="53"/>
    </row>
    <row r="114" spans="1:1">
      <c r="A114" s="53"/>
    </row>
    <row r="115" spans="1:1">
      <c r="A115" s="53"/>
    </row>
    <row r="116" spans="1:1">
      <c r="A116" s="53"/>
    </row>
    <row r="117" spans="1:1">
      <c r="A117" s="53"/>
    </row>
    <row r="118" spans="1:1">
      <c r="A118" s="53"/>
    </row>
    <row r="119" spans="1:1">
      <c r="A119" s="53"/>
    </row>
    <row r="120" spans="1:1">
      <c r="A120" s="53"/>
    </row>
    <row r="121" spans="1:1">
      <c r="A121" s="53"/>
    </row>
    <row r="122" spans="1:1">
      <c r="A122" s="53"/>
    </row>
    <row r="123" spans="1:1">
      <c r="A123" s="53"/>
    </row>
    <row r="124" spans="1:1">
      <c r="A124" s="53"/>
    </row>
    <row r="125" spans="1:1">
      <c r="A125" s="53"/>
    </row>
    <row r="126" spans="1:1">
      <c r="A126" s="53"/>
    </row>
    <row r="127" spans="1:1">
      <c r="A127" s="53"/>
    </row>
    <row r="128" spans="1:1">
      <c r="A128" s="53"/>
    </row>
    <row r="129" spans="1:1">
      <c r="A129" s="53"/>
    </row>
    <row r="130" spans="1:1">
      <c r="A130" s="53"/>
    </row>
    <row r="131" spans="1:1">
      <c r="A131" s="53"/>
    </row>
    <row r="132" spans="1:1">
      <c r="A132" s="53"/>
    </row>
    <row r="133" spans="1:1">
      <c r="A133" s="53"/>
    </row>
    <row r="134" spans="1:1">
      <c r="A134" s="53"/>
    </row>
    <row r="135" spans="1:1">
      <c r="A135" s="53"/>
    </row>
    <row r="136" spans="1:1">
      <c r="A136" s="53"/>
    </row>
    <row r="137" spans="1:1">
      <c r="A137" s="53"/>
    </row>
    <row r="138" spans="1:1">
      <c r="A138" s="53"/>
    </row>
    <row r="139" spans="1:1">
      <c r="A139" s="53"/>
    </row>
    <row r="140" spans="1:1">
      <c r="A140" s="53"/>
    </row>
    <row r="141" spans="1:1">
      <c r="A141" s="53"/>
    </row>
    <row r="142" spans="1:1">
      <c r="A142" s="53"/>
    </row>
    <row r="143" spans="1:1">
      <c r="A143" s="53"/>
    </row>
    <row r="144" spans="1:1">
      <c r="A144" s="53"/>
    </row>
    <row r="145" spans="1:1">
      <c r="A145" s="53"/>
    </row>
    <row r="146" spans="1:1">
      <c r="A146" s="53"/>
    </row>
    <row r="147" spans="1:1">
      <c r="A147" s="53"/>
    </row>
    <row r="148" spans="1:1">
      <c r="A148" s="53"/>
    </row>
    <row r="149" spans="1:1">
      <c r="A149" s="53"/>
    </row>
    <row r="150" spans="1:1">
      <c r="A150" s="53"/>
    </row>
    <row r="151" spans="1:1">
      <c r="A151" s="53"/>
    </row>
    <row r="152" spans="1:1">
      <c r="A152" s="53"/>
    </row>
    <row r="153" spans="1:1">
      <c r="A153" s="53"/>
    </row>
    <row r="154" spans="1:1">
      <c r="A154" s="53"/>
    </row>
    <row r="155" spans="1:1">
      <c r="A155" s="53"/>
    </row>
    <row r="156" spans="1:1">
      <c r="A156" s="53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  <row r="185" spans="1:1">
      <c r="A185" s="53"/>
    </row>
    <row r="186" spans="1:1">
      <c r="A186" s="53"/>
    </row>
    <row r="187" spans="1:1">
      <c r="A187" s="53"/>
    </row>
    <row r="188" spans="1:1">
      <c r="A188" s="53"/>
    </row>
    <row r="189" spans="1:1">
      <c r="A189" s="53"/>
    </row>
    <row r="190" spans="1:1">
      <c r="A190" s="53"/>
    </row>
    <row r="191" spans="1:1">
      <c r="A191" s="53"/>
    </row>
    <row r="192" spans="1:1">
      <c r="A192" s="53"/>
    </row>
    <row r="193" spans="1:1">
      <c r="A193" s="53"/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  <row r="208" spans="1:1">
      <c r="A208" s="53"/>
    </row>
    <row r="209" spans="1:1">
      <c r="A209" s="53"/>
    </row>
    <row r="210" spans="1:1">
      <c r="A210" s="53"/>
    </row>
    <row r="211" spans="1:1">
      <c r="A211" s="53"/>
    </row>
    <row r="212" spans="1:1">
      <c r="A212" s="53"/>
    </row>
    <row r="213" spans="1:1">
      <c r="A213" s="53"/>
    </row>
    <row r="214" spans="1:1">
      <c r="A214" s="53"/>
    </row>
    <row r="215" spans="1:1">
      <c r="A215" s="53"/>
    </row>
    <row r="216" spans="1:1">
      <c r="A216" s="53"/>
    </row>
    <row r="217" spans="1:1">
      <c r="A217" s="53"/>
    </row>
    <row r="218" spans="1:1">
      <c r="A218" s="53"/>
    </row>
    <row r="219" spans="1:1">
      <c r="A219" s="53"/>
    </row>
    <row r="220" spans="1:1">
      <c r="A220" s="53"/>
    </row>
    <row r="221" spans="1:1">
      <c r="A221" s="53"/>
    </row>
    <row r="222" spans="1:1">
      <c r="A222" s="53"/>
    </row>
    <row r="223" spans="1:1">
      <c r="A223" s="53"/>
    </row>
    <row r="224" spans="1:1">
      <c r="A224" s="53"/>
    </row>
    <row r="225" spans="1:1">
      <c r="A225" s="53"/>
    </row>
    <row r="226" spans="1:1">
      <c r="A226" s="53"/>
    </row>
    <row r="227" spans="1:1">
      <c r="A227" s="53"/>
    </row>
    <row r="228" spans="1:1">
      <c r="A228" s="53"/>
    </row>
    <row r="229" spans="1:1">
      <c r="A229" s="53"/>
    </row>
    <row r="230" spans="1:1">
      <c r="A230" s="53"/>
    </row>
    <row r="231" spans="1:1">
      <c r="A231" s="53"/>
    </row>
    <row r="232" spans="1:1">
      <c r="A232" s="53"/>
    </row>
    <row r="233" spans="1:1">
      <c r="A233" s="53"/>
    </row>
    <row r="234" spans="1:1">
      <c r="A234" s="53"/>
    </row>
    <row r="235" spans="1:1">
      <c r="A235" s="53"/>
    </row>
    <row r="236" spans="1:1">
      <c r="A236" s="53"/>
    </row>
    <row r="237" spans="1:1">
      <c r="A237" s="53"/>
    </row>
    <row r="238" spans="1:1">
      <c r="A238" s="53"/>
    </row>
    <row r="239" spans="1:1">
      <c r="A239" s="53"/>
    </row>
    <row r="240" spans="1:1">
      <c r="A240" s="53"/>
    </row>
    <row r="241" spans="1:1">
      <c r="A241" s="53"/>
    </row>
    <row r="242" spans="1:1">
      <c r="A242" s="53"/>
    </row>
    <row r="243" spans="1:1">
      <c r="A243" s="53"/>
    </row>
    <row r="244" spans="1:1">
      <c r="A244" s="53"/>
    </row>
    <row r="245" spans="1:1">
      <c r="A245" s="53"/>
    </row>
    <row r="246" spans="1:1">
      <c r="A246" s="53"/>
    </row>
    <row r="247" spans="1:1">
      <c r="A247" s="53"/>
    </row>
    <row r="248" spans="1:1">
      <c r="A248" s="53"/>
    </row>
    <row r="249" spans="1:1">
      <c r="A249" s="53"/>
    </row>
    <row r="250" spans="1:1">
      <c r="A250" s="53"/>
    </row>
    <row r="251" spans="1:1">
      <c r="A251" s="53"/>
    </row>
    <row r="252" spans="1:1">
      <c r="A252" s="53"/>
    </row>
    <row r="253" spans="1:1">
      <c r="A253" s="53"/>
    </row>
    <row r="254" spans="1:1">
      <c r="A254" s="53"/>
    </row>
    <row r="255" spans="1:1">
      <c r="A255" s="53"/>
    </row>
    <row r="256" spans="1:1">
      <c r="A256" s="53"/>
    </row>
    <row r="257" spans="1:1">
      <c r="A257" s="53"/>
    </row>
    <row r="258" spans="1:1">
      <c r="A258" s="53"/>
    </row>
    <row r="259" spans="1:1">
      <c r="A259" s="53"/>
    </row>
    <row r="260" spans="1:1">
      <c r="A260" s="53"/>
    </row>
    <row r="261" spans="1:1">
      <c r="A261" s="53"/>
    </row>
    <row r="262" spans="1:1">
      <c r="A262" s="53"/>
    </row>
    <row r="263" spans="1:1">
      <c r="A263" s="53"/>
    </row>
    <row r="264" spans="1:1">
      <c r="A264" s="53"/>
    </row>
  </sheetData>
  <mergeCells count="5">
    <mergeCell ref="B43:D43"/>
    <mergeCell ref="B44:D44"/>
    <mergeCell ref="F43:G43"/>
    <mergeCell ref="F44:G44"/>
    <mergeCell ref="A2:G2"/>
  </mergeCells>
  <pageMargins left="0.23622047244094491" right="0.15748031496062992" top="0.19685039370078741" bottom="0.19685039370078741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4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5" sqref="H15"/>
    </sheetView>
  </sheetViews>
  <sheetFormatPr defaultColWidth="9.1796875" defaultRowHeight="13"/>
  <cols>
    <col min="1" max="1" width="95" style="4" customWidth="1"/>
    <col min="2" max="2" width="19.453125" style="4" customWidth="1"/>
    <col min="3" max="3" width="26" style="4" customWidth="1"/>
    <col min="4" max="4" width="21.1796875" style="4" customWidth="1"/>
    <col min="5" max="5" width="19.1796875" style="4" customWidth="1"/>
    <col min="6" max="6" width="16.7265625" style="4" customWidth="1"/>
    <col min="7" max="7" width="17" style="4" customWidth="1"/>
    <col min="8" max="8" width="71" style="4" customWidth="1"/>
    <col min="9" max="9" width="9.54296875" style="4" customWidth="1"/>
    <col min="10" max="10" width="9.1796875" style="4" customWidth="1"/>
    <col min="11" max="11" width="27.1796875" style="4" customWidth="1"/>
    <col min="12" max="16384" width="9.1796875" style="4"/>
  </cols>
  <sheetData>
    <row r="1" spans="1:8" ht="24.75" customHeight="1">
      <c r="A1" s="21"/>
      <c r="B1" s="21"/>
      <c r="C1" s="21"/>
      <c r="D1" s="21"/>
      <c r="E1" s="21"/>
      <c r="F1" s="21"/>
      <c r="G1" s="21"/>
      <c r="H1" s="20" t="s">
        <v>362</v>
      </c>
    </row>
    <row r="2" spans="1:8" ht="41.25" customHeight="1">
      <c r="A2" s="615" t="s">
        <v>133</v>
      </c>
      <c r="B2" s="615"/>
      <c r="C2" s="615"/>
      <c r="D2" s="615"/>
      <c r="E2" s="615"/>
      <c r="F2" s="615"/>
      <c r="G2" s="615"/>
      <c r="H2" s="615"/>
    </row>
    <row r="3" spans="1:8" ht="49.5" customHeight="1">
      <c r="A3" s="616" t="s">
        <v>162</v>
      </c>
      <c r="B3" s="616" t="s">
        <v>0</v>
      </c>
      <c r="C3" s="616" t="s">
        <v>76</v>
      </c>
      <c r="D3" s="618" t="s">
        <v>400</v>
      </c>
      <c r="E3" s="618"/>
      <c r="F3" s="618" t="s">
        <v>461</v>
      </c>
      <c r="G3" s="618"/>
      <c r="H3" s="616" t="s">
        <v>180</v>
      </c>
    </row>
    <row r="4" spans="1:8" ht="63" customHeight="1">
      <c r="A4" s="617"/>
      <c r="B4" s="617"/>
      <c r="C4" s="617"/>
      <c r="D4" s="3" t="s">
        <v>616</v>
      </c>
      <c r="E4" s="3" t="s">
        <v>617</v>
      </c>
      <c r="F4" s="3" t="s">
        <v>146</v>
      </c>
      <c r="G4" s="3" t="s">
        <v>147</v>
      </c>
      <c r="H4" s="617"/>
    </row>
    <row r="5" spans="1:8" s="5" customFormat="1" ht="29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5" customFormat="1" ht="36" customHeight="1">
      <c r="A6" s="22" t="s">
        <v>118</v>
      </c>
      <c r="B6" s="12"/>
      <c r="C6" s="11"/>
      <c r="D6" s="11"/>
      <c r="E6" s="11"/>
      <c r="F6" s="11"/>
      <c r="G6" s="11"/>
      <c r="H6" s="11"/>
    </row>
    <row r="7" spans="1:8" ht="69.75" customHeight="1">
      <c r="A7" s="7" t="s">
        <v>334</v>
      </c>
      <c r="B7" s="8">
        <v>5000</v>
      </c>
      <c r="C7" s="13" t="s">
        <v>188</v>
      </c>
      <c r="D7" s="246">
        <f>('Осн. фін. пок.'!C27/'Осн. фін. пок.'!C25)*100</f>
        <v>-26.472655700829474</v>
      </c>
      <c r="E7" s="246">
        <f>('Осн. фін. пок.'!D27/'Осн. фін. пок.'!D25)*100</f>
        <v>-46.752274143302166</v>
      </c>
      <c r="F7" s="246">
        <f>('Осн. фін. пок.'!E27/'Осн. фін. пок.'!E25)*100</f>
        <v>-16.175606171932412</v>
      </c>
      <c r="G7" s="246">
        <f>('Осн. фін. пок.'!F27/'Осн. фін. пок.'!F25)*100</f>
        <v>-46.752274143302166</v>
      </c>
      <c r="H7" s="14"/>
    </row>
    <row r="8" spans="1:8" ht="69" customHeight="1">
      <c r="A8" s="7" t="s">
        <v>335</v>
      </c>
      <c r="B8" s="8">
        <v>5010</v>
      </c>
      <c r="C8" s="13" t="s">
        <v>188</v>
      </c>
      <c r="D8" s="246">
        <f>('Осн. фін. пок.'!C33/'Осн. фін. пок.'!C25)*100</f>
        <v>-1.8370120436758981</v>
      </c>
      <c r="E8" s="246">
        <f>('Осн. фін. пок.'!D33/'Осн. фін. пок.'!D25)*100</f>
        <v>4.3318380062305408</v>
      </c>
      <c r="F8" s="246">
        <f>('Осн. фін. пок.'!E33/'Осн. фін. пок.'!E25)*100</f>
        <v>9.022777369581183</v>
      </c>
      <c r="G8" s="246">
        <f>('Осн. фін. пок.'!F33/'Осн. фін. пок.'!F25)*100</f>
        <v>4.3318380062305408</v>
      </c>
      <c r="H8" s="14"/>
    </row>
    <row r="9" spans="1:8" ht="56.25" customHeight="1">
      <c r="A9" s="14" t="s">
        <v>336</v>
      </c>
      <c r="B9" s="8">
        <v>5020</v>
      </c>
      <c r="C9" s="13" t="s">
        <v>188</v>
      </c>
      <c r="D9" s="246">
        <f>('Осн. фін. пок.'!C46/'Осн. фін. пок.'!C99)*100</f>
        <v>-6.2720238650135167</v>
      </c>
      <c r="E9" s="246">
        <f>('Осн. фін. пок.'!D46/'Осн. фін. пок.'!D99)*100</f>
        <v>-1.6771068776235034</v>
      </c>
      <c r="F9" s="246">
        <f>('Осн. фін. пок.'!E46/'Осн. фін. пок.'!E99)*100</f>
        <v>-4.1760551626945851E-15</v>
      </c>
      <c r="G9" s="246">
        <f>('Осн. фін. пок.'!F46/'Осн. фін. пок.'!F99)*100</f>
        <v>-1.6771068776235034</v>
      </c>
      <c r="H9" s="14" t="s">
        <v>189</v>
      </c>
    </row>
    <row r="10" spans="1:8" ht="56.25" customHeight="1">
      <c r="A10" s="14" t="s">
        <v>401</v>
      </c>
      <c r="B10" s="8">
        <v>5030</v>
      </c>
      <c r="C10" s="13" t="s">
        <v>188</v>
      </c>
      <c r="D10" s="437">
        <f>('Осн. фін. пок.'!C46/'Осн. фін. пок.'!C100)*100</f>
        <v>-7.4840374646821957</v>
      </c>
      <c r="E10" s="437">
        <f>('Осн. фін. пок.'!D46/'Осн. фін. пок.'!D100)*100</f>
        <v>-2.1250389650872776</v>
      </c>
      <c r="F10" s="437">
        <f>('Осн. фін. пок.'!E46/'Осн. фін. пок.'!E100)*100</f>
        <v>-4.6070892436778319E-15</v>
      </c>
      <c r="G10" s="437">
        <f>('Осн. фін. пок.'!F46/'Осн. фін. пок.'!F100)*100</f>
        <v>-2.1250389650872776</v>
      </c>
      <c r="H10" s="14"/>
    </row>
    <row r="11" spans="1:8" ht="72.75" customHeight="1">
      <c r="A11" s="14" t="s">
        <v>337</v>
      </c>
      <c r="B11" s="8">
        <v>5040</v>
      </c>
      <c r="C11" s="13" t="s">
        <v>188</v>
      </c>
      <c r="D11" s="246">
        <f>('Осн. фін. пок.'!C46/'Осн. фін. пок.'!C25)*100</f>
        <v>-15.764562538075822</v>
      </c>
      <c r="E11" s="246">
        <f>('Осн. фін. пок.'!D46/'Осн. фін. пок.'!D25)*100</f>
        <v>-6.7958878504672775</v>
      </c>
      <c r="F11" s="246">
        <f>('Осн. фін. пок.'!E46/'Осн. фін. пок.'!E25)*100</f>
        <v>-8.3531842558130795E-15</v>
      </c>
      <c r="G11" s="246">
        <f>('Осн. фін. пок.'!F46/'Осн. фін. пок.'!F25)*100</f>
        <v>-6.7958878504672775</v>
      </c>
      <c r="H11" s="14" t="s">
        <v>190</v>
      </c>
    </row>
    <row r="12" spans="1:8" ht="42" customHeight="1">
      <c r="A12" s="22" t="s">
        <v>120</v>
      </c>
      <c r="B12" s="8"/>
      <c r="C12" s="15"/>
      <c r="D12" s="246"/>
      <c r="E12" s="246"/>
      <c r="F12" s="246"/>
      <c r="G12" s="246"/>
      <c r="H12" s="14"/>
    </row>
    <row r="13" spans="1:8" ht="70.5" customHeight="1">
      <c r="A13" s="14" t="s">
        <v>402</v>
      </c>
      <c r="B13" s="8">
        <v>5100</v>
      </c>
      <c r="C13" s="13"/>
      <c r="D13" s="246">
        <f>('Осн. фін. пок.'!C101+'Осн. фін. пок.'!C102)/'Осн. фін. пок.'!C33</f>
        <v>-22.158163265306129</v>
      </c>
      <c r="E13" s="246">
        <f>('Осн. фін. пок.'!D101+'Осн. фін. пок.'!D102)/'Осн. фін. пок.'!D33</f>
        <v>19.71780341167328</v>
      </c>
      <c r="F13" s="246">
        <f>('Осн. фін. пок.'!E101+'Осн. фін. пок.'!E102)/'Осн. фін. пок.'!E33</f>
        <v>2.074104234527689</v>
      </c>
      <c r="G13" s="246">
        <f>('Осн. фін. пок.'!F101+'Осн. фін. пок.'!F102)/'Осн. фін. пок.'!F33</f>
        <v>19.71780341167328</v>
      </c>
      <c r="H13" s="14"/>
    </row>
    <row r="14" spans="1:8" s="5" customFormat="1" ht="73.5" customHeight="1">
      <c r="A14" s="14" t="s">
        <v>403</v>
      </c>
      <c r="B14" s="8">
        <v>5110</v>
      </c>
      <c r="C14" s="13" t="s">
        <v>115</v>
      </c>
      <c r="D14" s="246">
        <f>'Осн. фін. пок.'!C100/('Осн. фін. пок.'!C101+'Осн. фін. пок.'!C102)</f>
        <v>5.1748791158185581</v>
      </c>
      <c r="E14" s="246">
        <f>'Осн. фін. пок.'!D100/('Осн. фін. пок.'!D101+'Осн. фін. пок.'!D102)</f>
        <v>3.7441097089503246</v>
      </c>
      <c r="F14" s="246">
        <f>'Осн. фін. пок.'!E100/('Осн. фін. пок.'!E101+'Осн. фін. пок.'!E102)</f>
        <v>9.6884570082449954</v>
      </c>
      <c r="G14" s="437">
        <f>'Осн. фін. пок.'!F100/('Осн. фін. пок.'!F101+'Осн. фін. пок.'!F102)</f>
        <v>3.7441097089503246</v>
      </c>
      <c r="H14" s="14" t="s">
        <v>191</v>
      </c>
    </row>
    <row r="15" spans="1:8" s="5" customFormat="1" ht="54">
      <c r="A15" s="14" t="s">
        <v>404</v>
      </c>
      <c r="B15" s="8">
        <v>5120</v>
      </c>
      <c r="C15" s="13" t="s">
        <v>115</v>
      </c>
      <c r="D15" s="246">
        <f>'Осн. фін. пок.'!C97/'Осн. фін. пок.'!C102</f>
        <v>0.13458438867142528</v>
      </c>
      <c r="E15" s="246">
        <f>'Осн. фін. пок.'!D97/'Осн. фін. пок.'!D102</f>
        <v>0.11138668028302573</v>
      </c>
      <c r="F15" s="246">
        <f>'Осн. фін. пок.'!E97/'Осн. фін. пок.'!E102</f>
        <v>0.37455830388692585</v>
      </c>
      <c r="G15" s="437">
        <f>'Осн. фін. пок.'!F97/'Осн. фін. пок.'!F102</f>
        <v>0.11138668028302573</v>
      </c>
      <c r="H15" s="14" t="s">
        <v>193</v>
      </c>
    </row>
    <row r="16" spans="1:8" ht="33.75" customHeight="1">
      <c r="A16" s="22" t="s">
        <v>119</v>
      </c>
      <c r="B16" s="8"/>
      <c r="C16" s="13"/>
      <c r="D16" s="246"/>
      <c r="E16" s="246"/>
      <c r="F16" s="246"/>
      <c r="G16" s="246"/>
      <c r="H16" s="14"/>
    </row>
    <row r="17" spans="1:11" ht="49.5" customHeight="1">
      <c r="A17" s="14" t="s">
        <v>321</v>
      </c>
      <c r="B17" s="8">
        <v>5200</v>
      </c>
      <c r="C17" s="13"/>
      <c r="D17" s="246">
        <f>'Осн. фін. пок.'!C74/'Осн. фін. пок.'!C56</f>
        <v>2.8233322158900434</v>
      </c>
      <c r="E17" s="246">
        <f>'Осн. фін. пок.'!D74/'Осн. фін. пок.'!D56</f>
        <v>1.5083212735166427</v>
      </c>
      <c r="F17" s="246">
        <f>'Осн. фін. пок.'!E74/'Осн. фін. пок.'!E56</f>
        <v>1.6974755700325734</v>
      </c>
      <c r="G17" s="246">
        <f>'Осн. фін. пок.'!F74/'Осн. фін. пок.'!F56</f>
        <v>1.5083212735166427</v>
      </c>
      <c r="H17" s="14"/>
    </row>
    <row r="18" spans="1:11" ht="92.25" customHeight="1">
      <c r="A18" s="14" t="s">
        <v>322</v>
      </c>
      <c r="B18" s="8">
        <v>5210</v>
      </c>
      <c r="C18" s="13"/>
      <c r="D18" s="246">
        <f>'Осн. фін. пок.'!C74/'Осн. фін. пок.'!C25</f>
        <v>0.39467641407751064</v>
      </c>
      <c r="E18" s="246">
        <f>'Осн. фін. пок.'!D74/'Осн. фін. пок.'!D25</f>
        <v>0.2597507788161994</v>
      </c>
      <c r="F18" s="246">
        <f>'Осн. фін. пок.'!E74/'Осн. фін. пок.'!E25</f>
        <v>0.15315944158706835</v>
      </c>
      <c r="G18" s="246">
        <f>'Осн. фін. пок.'!F74/'Осн. фін. пок.'!F25</f>
        <v>0.2597507788161994</v>
      </c>
      <c r="H18" s="14"/>
    </row>
    <row r="19" spans="1:11" ht="57" customHeight="1">
      <c r="A19" s="14" t="s">
        <v>323</v>
      </c>
      <c r="B19" s="8">
        <v>5220</v>
      </c>
      <c r="C19" s="13" t="s">
        <v>277</v>
      </c>
      <c r="D19" s="246">
        <f>'Осн. фін. пок.'!C96/'Осн. фін. пок.'!C95</f>
        <v>0.48023617522933965</v>
      </c>
      <c r="E19" s="246">
        <f>'Осн. фін. пок.'!D96/'Осн. фін. пок.'!D95</f>
        <v>0.44814702176652038</v>
      </c>
      <c r="F19" s="246">
        <f>'Осн. фін. пок.'!E96/'Осн. фін. пок.'!E95</f>
        <v>0.47951298765627787</v>
      </c>
      <c r="G19" s="246">
        <f>'Осн. фін. пок.'!F96/'Осн. фін. пок.'!F95</f>
        <v>0.44814702176652038</v>
      </c>
      <c r="H19" s="14" t="s">
        <v>192</v>
      </c>
    </row>
    <row r="20" spans="1:11" ht="44.25" customHeight="1">
      <c r="A20" s="22" t="s">
        <v>184</v>
      </c>
      <c r="B20" s="8"/>
      <c r="C20" s="13"/>
      <c r="D20" s="246"/>
      <c r="E20" s="246"/>
      <c r="F20" s="246"/>
      <c r="G20" s="246"/>
      <c r="H20" s="14"/>
    </row>
    <row r="21" spans="1:11" ht="81.75" customHeight="1">
      <c r="A21" s="14" t="s">
        <v>195</v>
      </c>
      <c r="B21" s="8">
        <v>5300</v>
      </c>
      <c r="C21" s="13"/>
      <c r="D21" s="246"/>
      <c r="E21" s="246"/>
      <c r="F21" s="246"/>
      <c r="G21" s="246"/>
      <c r="H21" s="16"/>
    </row>
    <row r="22" spans="1:11" ht="20">
      <c r="A22" s="17"/>
      <c r="B22" s="17"/>
      <c r="C22" s="17"/>
      <c r="D22" s="17"/>
      <c r="E22" s="17"/>
      <c r="F22" s="17"/>
      <c r="G22" s="17"/>
      <c r="H22" s="17"/>
      <c r="K22" s="6"/>
    </row>
    <row r="23" spans="1:11" s="2" customFormat="1" ht="27.75" customHeight="1">
      <c r="A23" s="19" t="s">
        <v>375</v>
      </c>
      <c r="B23" s="9"/>
      <c r="C23" s="614" t="s">
        <v>143</v>
      </c>
      <c r="D23" s="614"/>
      <c r="E23" s="10"/>
      <c r="F23" s="590" t="s">
        <v>494</v>
      </c>
      <c r="G23" s="590"/>
      <c r="H23" s="590"/>
    </row>
    <row r="24" spans="1:11" s="1" customFormat="1" ht="18">
      <c r="A24" s="18" t="s">
        <v>65</v>
      </c>
      <c r="B24" s="2"/>
      <c r="C24" s="590" t="s">
        <v>66</v>
      </c>
      <c r="D24" s="590"/>
      <c r="E24" s="2"/>
      <c r="F24" s="591" t="s">
        <v>77</v>
      </c>
      <c r="G24" s="591"/>
      <c r="H24" s="591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4" type="noConversion"/>
  <pageMargins left="0.23622047244094491" right="0.39370078740157483" top="0.19685039370078741" bottom="0.19685039370078741" header="0.19685039370078741" footer="0.31496062992125984"/>
  <pageSetup paperSize="9" scale="45" orientation="landscape" r:id="rId1"/>
  <headerFooter alignWithMargins="0"/>
  <ignoredErrors>
    <ignoredError sqref="D7 D19:G19 D9 D11 D13 D15:G15 D8 D18:E18 F18 D17 G18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80"/>
  <sheetViews>
    <sheetView view="pageBreakPreview" topLeftCell="A10" zoomScale="55" zoomScaleNormal="75" zoomScaleSheetLayoutView="55" workbookViewId="0">
      <selection activeCell="P22" sqref="P22"/>
    </sheetView>
  </sheetViews>
  <sheetFormatPr defaultColWidth="9.1796875" defaultRowHeight="18"/>
  <cols>
    <col min="1" max="1" width="44.81640625" style="51" customWidth="1"/>
    <col min="2" max="2" width="19.26953125" style="170" customWidth="1"/>
    <col min="3" max="3" width="18.54296875" style="51" customWidth="1"/>
    <col min="4" max="4" width="16.1796875" style="51" customWidth="1"/>
    <col min="5" max="5" width="15.453125" style="51" customWidth="1"/>
    <col min="6" max="6" width="16.54296875" style="51" customWidth="1"/>
    <col min="7" max="7" width="15.26953125" style="51" customWidth="1"/>
    <col min="8" max="8" width="16.54296875" style="51" customWidth="1"/>
    <col min="9" max="9" width="16.1796875" style="51" customWidth="1"/>
    <col min="10" max="10" width="16.453125" style="51" customWidth="1"/>
    <col min="11" max="11" width="16.54296875" style="51" customWidth="1"/>
    <col min="12" max="12" width="16.81640625" style="51" customWidth="1"/>
    <col min="13" max="15" width="16.7265625" style="51" customWidth="1"/>
    <col min="16" max="16384" width="9.1796875" style="51"/>
  </cols>
  <sheetData>
    <row r="1" spans="1:16" ht="20">
      <c r="O1" s="129" t="s">
        <v>363</v>
      </c>
    </row>
    <row r="2" spans="1:16" ht="30.75" customHeight="1">
      <c r="A2" s="651" t="s">
        <v>91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6" ht="31.15" customHeight="1">
      <c r="A3" s="652" t="s">
        <v>471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</row>
    <row r="4" spans="1:16" ht="31.5" customHeight="1">
      <c r="A4" s="561" t="s">
        <v>495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6" ht="20.5">
      <c r="A5" s="584" t="s">
        <v>101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</row>
    <row r="6" spans="1:16" ht="41.25" customHeight="1">
      <c r="A6" s="660" t="s">
        <v>231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</row>
    <row r="7" spans="1:16" ht="41.25" customHeight="1">
      <c r="A7" s="661" t="s">
        <v>181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</row>
    <row r="8" spans="1:16" s="34" customFormat="1" ht="74.25" customHeight="1">
      <c r="A8" s="574" t="s">
        <v>162</v>
      </c>
      <c r="B8" s="574"/>
      <c r="C8" s="644" t="s">
        <v>468</v>
      </c>
      <c r="D8" s="644"/>
      <c r="E8" s="645"/>
      <c r="F8" s="649" t="s">
        <v>469</v>
      </c>
      <c r="G8" s="644"/>
      <c r="H8" s="645"/>
      <c r="I8" s="574" t="s">
        <v>470</v>
      </c>
      <c r="J8" s="574"/>
      <c r="K8" s="574"/>
      <c r="L8" s="574" t="s">
        <v>448</v>
      </c>
      <c r="M8" s="574"/>
      <c r="N8" s="649" t="s">
        <v>449</v>
      </c>
      <c r="O8" s="645"/>
    </row>
    <row r="9" spans="1:16" s="34" customFormat="1" ht="27.75" customHeight="1">
      <c r="A9" s="574">
        <v>1</v>
      </c>
      <c r="B9" s="574"/>
      <c r="C9" s="644">
        <v>2</v>
      </c>
      <c r="D9" s="644"/>
      <c r="E9" s="645"/>
      <c r="F9" s="649">
        <v>3</v>
      </c>
      <c r="G9" s="644"/>
      <c r="H9" s="645"/>
      <c r="I9" s="574">
        <v>4</v>
      </c>
      <c r="J9" s="574"/>
      <c r="K9" s="574"/>
      <c r="L9" s="649">
        <v>5</v>
      </c>
      <c r="M9" s="645"/>
      <c r="N9" s="574">
        <v>6</v>
      </c>
      <c r="O9" s="574"/>
    </row>
    <row r="10" spans="1:16" s="34" customFormat="1" ht="87" customHeight="1">
      <c r="A10" s="586" t="s">
        <v>453</v>
      </c>
      <c r="B10" s="586"/>
      <c r="C10" s="641">
        <f>SUM(C11:C13)</f>
        <v>14</v>
      </c>
      <c r="D10" s="642"/>
      <c r="E10" s="643"/>
      <c r="F10" s="641">
        <f>SUM(F11:F13)</f>
        <v>18</v>
      </c>
      <c r="G10" s="642"/>
      <c r="H10" s="643"/>
      <c r="I10" s="641">
        <f>SUM(I11:I13)</f>
        <v>14</v>
      </c>
      <c r="J10" s="642"/>
      <c r="K10" s="643"/>
      <c r="L10" s="650">
        <f>I10-F10</f>
        <v>-4</v>
      </c>
      <c r="M10" s="650"/>
      <c r="N10" s="647">
        <f>(I10/F10)*100</f>
        <v>77.777777777777786</v>
      </c>
      <c r="O10" s="648"/>
    </row>
    <row r="11" spans="1:16" s="34" customFormat="1" ht="33" customHeight="1">
      <c r="A11" s="623" t="s">
        <v>166</v>
      </c>
      <c r="B11" s="623"/>
      <c r="C11" s="627">
        <v>1</v>
      </c>
      <c r="D11" s="628"/>
      <c r="E11" s="629"/>
      <c r="F11" s="627">
        <v>1</v>
      </c>
      <c r="G11" s="628"/>
      <c r="H11" s="629"/>
      <c r="I11" s="627">
        <v>1</v>
      </c>
      <c r="J11" s="628"/>
      <c r="K11" s="629"/>
      <c r="L11" s="646">
        <f t="shared" ref="L11:L25" si="0">I11-F11</f>
        <v>0</v>
      </c>
      <c r="M11" s="646"/>
      <c r="N11" s="624">
        <f t="shared" ref="N11:N25" si="1">(I11/F11)*100</f>
        <v>100</v>
      </c>
      <c r="O11" s="625"/>
      <c r="P11" s="398">
        <f>I11/I10*100</f>
        <v>7.1428571428571423</v>
      </c>
    </row>
    <row r="12" spans="1:16" s="34" customFormat="1" ht="33" customHeight="1">
      <c r="A12" s="623" t="s">
        <v>165</v>
      </c>
      <c r="B12" s="623"/>
      <c r="C12" s="627">
        <v>3</v>
      </c>
      <c r="D12" s="628"/>
      <c r="E12" s="629"/>
      <c r="F12" s="627">
        <v>3</v>
      </c>
      <c r="G12" s="628"/>
      <c r="H12" s="629"/>
      <c r="I12" s="627">
        <v>4</v>
      </c>
      <c r="J12" s="628"/>
      <c r="K12" s="629"/>
      <c r="L12" s="646">
        <f t="shared" si="0"/>
        <v>1</v>
      </c>
      <c r="M12" s="646"/>
      <c r="N12" s="624">
        <f t="shared" si="1"/>
        <v>133.33333333333331</v>
      </c>
      <c r="O12" s="625"/>
      <c r="P12" s="398">
        <f>I12/I10*100</f>
        <v>28.571428571428569</v>
      </c>
    </row>
    <row r="13" spans="1:16" s="34" customFormat="1" ht="33" customHeight="1">
      <c r="A13" s="623" t="s">
        <v>167</v>
      </c>
      <c r="B13" s="623"/>
      <c r="C13" s="627">
        <v>10</v>
      </c>
      <c r="D13" s="628"/>
      <c r="E13" s="629"/>
      <c r="F13" s="627">
        <v>14</v>
      </c>
      <c r="G13" s="628"/>
      <c r="H13" s="629"/>
      <c r="I13" s="627">
        <v>9</v>
      </c>
      <c r="J13" s="628"/>
      <c r="K13" s="629"/>
      <c r="L13" s="646">
        <f t="shared" si="0"/>
        <v>-5</v>
      </c>
      <c r="M13" s="646"/>
      <c r="N13" s="624">
        <f t="shared" si="1"/>
        <v>64.285714285714292</v>
      </c>
      <c r="O13" s="625"/>
      <c r="P13" s="398">
        <f>I13/I10*100</f>
        <v>64.285714285714292</v>
      </c>
    </row>
    <row r="14" spans="1:16" s="34" customFormat="1" ht="54.75" customHeight="1">
      <c r="A14" s="586" t="s">
        <v>324</v>
      </c>
      <c r="B14" s="586"/>
      <c r="C14" s="630">
        <f>SUM(C15:C17)</f>
        <v>1282.5999999999999</v>
      </c>
      <c r="D14" s="631"/>
      <c r="E14" s="632"/>
      <c r="F14" s="630">
        <f>SUM(F15:F17)</f>
        <v>1689.9</v>
      </c>
      <c r="G14" s="631"/>
      <c r="H14" s="632"/>
      <c r="I14" s="638">
        <f>SUM(I15:I17)</f>
        <v>1178.3000000000002</v>
      </c>
      <c r="J14" s="639"/>
      <c r="K14" s="640"/>
      <c r="L14" s="633">
        <f t="shared" si="0"/>
        <v>-511.59999999999991</v>
      </c>
      <c r="M14" s="633"/>
      <c r="N14" s="647">
        <f t="shared" si="1"/>
        <v>69.726019291082324</v>
      </c>
      <c r="O14" s="648"/>
    </row>
    <row r="15" spans="1:16" s="34" customFormat="1" ht="33" customHeight="1">
      <c r="A15" s="623" t="s">
        <v>166</v>
      </c>
      <c r="B15" s="623"/>
      <c r="C15" s="620">
        <v>267</v>
      </c>
      <c r="D15" s="621"/>
      <c r="E15" s="622"/>
      <c r="F15" s="620">
        <v>232</v>
      </c>
      <c r="G15" s="621"/>
      <c r="H15" s="622"/>
      <c r="I15" s="635">
        <v>184.4</v>
      </c>
      <c r="J15" s="636"/>
      <c r="K15" s="637"/>
      <c r="L15" s="634">
        <f t="shared" si="0"/>
        <v>-47.599999999999994</v>
      </c>
      <c r="M15" s="634"/>
      <c r="N15" s="624">
        <f t="shared" si="1"/>
        <v>79.482758620689651</v>
      </c>
      <c r="O15" s="625"/>
    </row>
    <row r="16" spans="1:16" s="34" customFormat="1" ht="33" customHeight="1">
      <c r="A16" s="623" t="s">
        <v>165</v>
      </c>
      <c r="B16" s="623"/>
      <c r="C16" s="620">
        <v>262.10000000000002</v>
      </c>
      <c r="D16" s="621"/>
      <c r="E16" s="622"/>
      <c r="F16" s="620">
        <v>284.7</v>
      </c>
      <c r="G16" s="621"/>
      <c r="H16" s="622"/>
      <c r="I16" s="635">
        <v>356.8</v>
      </c>
      <c r="J16" s="636"/>
      <c r="K16" s="637"/>
      <c r="L16" s="634">
        <f t="shared" si="0"/>
        <v>72.100000000000023</v>
      </c>
      <c r="M16" s="634"/>
      <c r="N16" s="624">
        <f t="shared" si="1"/>
        <v>125.32490340709519</v>
      </c>
      <c r="O16" s="625"/>
    </row>
    <row r="17" spans="1:16" s="34" customFormat="1" ht="33" customHeight="1">
      <c r="A17" s="623" t="s">
        <v>167</v>
      </c>
      <c r="B17" s="623"/>
      <c r="C17" s="620">
        <v>753.5</v>
      </c>
      <c r="D17" s="621"/>
      <c r="E17" s="622"/>
      <c r="F17" s="620">
        <v>1173.2</v>
      </c>
      <c r="G17" s="621"/>
      <c r="H17" s="622"/>
      <c r="I17" s="635">
        <v>637.1</v>
      </c>
      <c r="J17" s="636"/>
      <c r="K17" s="637"/>
      <c r="L17" s="634">
        <f t="shared" si="0"/>
        <v>-536.1</v>
      </c>
      <c r="M17" s="634"/>
      <c r="N17" s="624">
        <f t="shared" si="1"/>
        <v>54.304466416638256</v>
      </c>
      <c r="O17" s="625"/>
    </row>
    <row r="18" spans="1:16" s="34" customFormat="1" ht="47.25" customHeight="1">
      <c r="A18" s="586" t="s">
        <v>325</v>
      </c>
      <c r="B18" s="586"/>
      <c r="C18" s="630">
        <f>'Осн. фін. пок.'!C54</f>
        <v>1282.5999999999999</v>
      </c>
      <c r="D18" s="631"/>
      <c r="E18" s="632"/>
      <c r="F18" s="630">
        <f>'Осн. фін. пок.'!E54</f>
        <v>1689.9</v>
      </c>
      <c r="G18" s="631"/>
      <c r="H18" s="632"/>
      <c r="I18" s="638">
        <f>'Осн. фін. пок.'!F54</f>
        <v>1182.5999999999999</v>
      </c>
      <c r="J18" s="639"/>
      <c r="K18" s="640"/>
      <c r="L18" s="633">
        <f t="shared" si="0"/>
        <v>-507.30000000000018</v>
      </c>
      <c r="M18" s="633"/>
      <c r="N18" s="647">
        <f t="shared" si="1"/>
        <v>69.980472217290952</v>
      </c>
      <c r="O18" s="648"/>
    </row>
    <row r="19" spans="1:16" s="34" customFormat="1" ht="33" customHeight="1">
      <c r="A19" s="623" t="s">
        <v>166</v>
      </c>
      <c r="B19" s="623"/>
      <c r="C19" s="620">
        <v>267</v>
      </c>
      <c r="D19" s="621"/>
      <c r="E19" s="622"/>
      <c r="F19" s="620">
        <v>232</v>
      </c>
      <c r="G19" s="621"/>
      <c r="H19" s="622"/>
      <c r="I19" s="635">
        <v>184.4</v>
      </c>
      <c r="J19" s="636"/>
      <c r="K19" s="637"/>
      <c r="L19" s="634">
        <f t="shared" si="0"/>
        <v>-47.599999999999994</v>
      </c>
      <c r="M19" s="634"/>
      <c r="N19" s="624">
        <f t="shared" si="1"/>
        <v>79.482758620689651</v>
      </c>
      <c r="O19" s="625"/>
    </row>
    <row r="20" spans="1:16" s="34" customFormat="1" ht="33" customHeight="1">
      <c r="A20" s="623" t="s">
        <v>165</v>
      </c>
      <c r="B20" s="623"/>
      <c r="C20" s="620">
        <v>262.10000000000002</v>
      </c>
      <c r="D20" s="621"/>
      <c r="E20" s="622"/>
      <c r="F20" s="620">
        <v>284.7</v>
      </c>
      <c r="G20" s="621"/>
      <c r="H20" s="622"/>
      <c r="I20" s="635">
        <v>359.8</v>
      </c>
      <c r="J20" s="636"/>
      <c r="K20" s="637"/>
      <c r="L20" s="634">
        <f t="shared" si="0"/>
        <v>75.100000000000023</v>
      </c>
      <c r="M20" s="634"/>
      <c r="N20" s="624">
        <f t="shared" si="1"/>
        <v>126.37864418686337</v>
      </c>
      <c r="O20" s="625"/>
    </row>
    <row r="21" spans="1:16" s="34" customFormat="1" ht="33" customHeight="1">
      <c r="A21" s="623" t="s">
        <v>167</v>
      </c>
      <c r="B21" s="623"/>
      <c r="C21" s="620">
        <v>753.5</v>
      </c>
      <c r="D21" s="621"/>
      <c r="E21" s="622"/>
      <c r="F21" s="620">
        <v>1173</v>
      </c>
      <c r="G21" s="621"/>
      <c r="H21" s="622"/>
      <c r="I21" s="620">
        <v>638.6</v>
      </c>
      <c r="J21" s="621"/>
      <c r="K21" s="622"/>
      <c r="L21" s="634">
        <f t="shared" si="0"/>
        <v>-534.4</v>
      </c>
      <c r="M21" s="634"/>
      <c r="N21" s="624">
        <f t="shared" si="1"/>
        <v>54.441602728047741</v>
      </c>
      <c r="O21" s="625"/>
    </row>
    <row r="22" spans="1:16" s="34" customFormat="1" ht="71.25" customHeight="1">
      <c r="A22" s="586" t="s">
        <v>405</v>
      </c>
      <c r="B22" s="586"/>
      <c r="C22" s="641">
        <f>(C18/C10)/12*1000</f>
        <v>7634.5238095238092</v>
      </c>
      <c r="D22" s="642"/>
      <c r="E22" s="643"/>
      <c r="F22" s="641">
        <f>(F18/F10)/12*1000</f>
        <v>7823.6111111111122</v>
      </c>
      <c r="G22" s="642"/>
      <c r="H22" s="643"/>
      <c r="I22" s="641">
        <f>(I18/I10)/12*1000</f>
        <v>7039.2857142857138</v>
      </c>
      <c r="J22" s="642"/>
      <c r="K22" s="643"/>
      <c r="L22" s="633">
        <f t="shared" si="0"/>
        <v>-784.32539682539846</v>
      </c>
      <c r="M22" s="633"/>
      <c r="N22" s="647">
        <f t="shared" si="1"/>
        <v>89.974892850802647</v>
      </c>
      <c r="O22" s="648"/>
      <c r="P22" s="34">
        <f>L22/F22*100</f>
        <v>-10.025107149197352</v>
      </c>
    </row>
    <row r="23" spans="1:16" s="34" customFormat="1" ht="33" customHeight="1">
      <c r="A23" s="623" t="s">
        <v>166</v>
      </c>
      <c r="B23" s="623"/>
      <c r="C23" s="627">
        <f>(C19/C11)/12*1000</f>
        <v>22250</v>
      </c>
      <c r="D23" s="628"/>
      <c r="E23" s="629"/>
      <c r="F23" s="627">
        <f>(F19/F11)/12*1000</f>
        <v>19333.333333333332</v>
      </c>
      <c r="G23" s="628"/>
      <c r="H23" s="629"/>
      <c r="I23" s="627">
        <f>(I19/I11)/12*1000</f>
        <v>15366.666666666668</v>
      </c>
      <c r="J23" s="628"/>
      <c r="K23" s="629"/>
      <c r="L23" s="634">
        <f t="shared" si="0"/>
        <v>-3966.6666666666642</v>
      </c>
      <c r="M23" s="634"/>
      <c r="N23" s="624">
        <f t="shared" si="1"/>
        <v>79.482758620689665</v>
      </c>
      <c r="O23" s="625"/>
    </row>
    <row r="24" spans="1:16" s="34" customFormat="1" ht="33" customHeight="1">
      <c r="A24" s="623" t="s">
        <v>165</v>
      </c>
      <c r="B24" s="623"/>
      <c r="C24" s="627">
        <f>(C20/C12)/12*1000</f>
        <v>7280.5555555555557</v>
      </c>
      <c r="D24" s="628"/>
      <c r="E24" s="629"/>
      <c r="F24" s="627">
        <f>(F20/F12)/12*1000</f>
        <v>7908.3333333333321</v>
      </c>
      <c r="G24" s="628"/>
      <c r="H24" s="629"/>
      <c r="I24" s="627">
        <f>(I20/I12)/12*1000</f>
        <v>7495.8333333333339</v>
      </c>
      <c r="J24" s="628"/>
      <c r="K24" s="629"/>
      <c r="L24" s="634">
        <f t="shared" si="0"/>
        <v>-412.49999999999818</v>
      </c>
      <c r="M24" s="634"/>
      <c r="N24" s="624">
        <f t="shared" si="1"/>
        <v>94.783983140147541</v>
      </c>
      <c r="O24" s="625"/>
    </row>
    <row r="25" spans="1:16" s="34" customFormat="1" ht="33" customHeight="1">
      <c r="A25" s="623" t="s">
        <v>167</v>
      </c>
      <c r="B25" s="623"/>
      <c r="C25" s="627">
        <f>(C21/C13)/12*1000</f>
        <v>6279.1666666666661</v>
      </c>
      <c r="D25" s="628"/>
      <c r="E25" s="629"/>
      <c r="F25" s="627">
        <f>(F21/F13)/12*1000</f>
        <v>6982.1428571428578</v>
      </c>
      <c r="G25" s="628"/>
      <c r="H25" s="629"/>
      <c r="I25" s="627">
        <f>(I21/I13)/12*1000</f>
        <v>5912.9629629629635</v>
      </c>
      <c r="J25" s="628"/>
      <c r="K25" s="629"/>
      <c r="L25" s="634">
        <f t="shared" si="0"/>
        <v>-1069.1798941798943</v>
      </c>
      <c r="M25" s="634"/>
      <c r="N25" s="624">
        <f t="shared" si="1"/>
        <v>84.686937576963146</v>
      </c>
      <c r="O25" s="625"/>
    </row>
    <row r="26" spans="1:16" s="34" customFormat="1" ht="13.5" customHeight="1">
      <c r="A26" s="171"/>
      <c r="B26" s="171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173"/>
    </row>
    <row r="27" spans="1:16" ht="20.5">
      <c r="A27" s="626" t="s">
        <v>326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</row>
    <row r="28" spans="1:16" ht="11.2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41"/>
      <c r="K28" s="141"/>
      <c r="L28" s="141"/>
      <c r="M28" s="141"/>
      <c r="N28" s="141"/>
      <c r="O28" s="141"/>
    </row>
    <row r="29" spans="1:16" ht="22.5">
      <c r="A29" s="659" t="s">
        <v>345</v>
      </c>
      <c r="B29" s="659"/>
      <c r="C29" s="659"/>
      <c r="D29" s="659"/>
      <c r="E29" s="659"/>
      <c r="F29" s="659"/>
      <c r="G29" s="659"/>
      <c r="H29" s="659"/>
      <c r="I29" s="659"/>
      <c r="J29" s="659"/>
      <c r="K29" s="76"/>
      <c r="L29" s="76"/>
      <c r="M29" s="76"/>
      <c r="N29" s="76"/>
      <c r="O29" s="76"/>
    </row>
    <row r="30" spans="1:16">
      <c r="A30" s="175"/>
      <c r="B30" s="1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6" ht="52.5" customHeight="1">
      <c r="A31" s="679" t="s">
        <v>406</v>
      </c>
      <c r="B31" s="680"/>
      <c r="C31" s="681"/>
      <c r="D31" s="655" t="s">
        <v>464</v>
      </c>
      <c r="E31" s="655"/>
      <c r="F31" s="655"/>
      <c r="G31" s="655" t="s">
        <v>465</v>
      </c>
      <c r="H31" s="655"/>
      <c r="I31" s="655"/>
      <c r="J31" s="655" t="s">
        <v>163</v>
      </c>
      <c r="K31" s="655"/>
      <c r="L31" s="655"/>
      <c r="M31" s="656" t="s">
        <v>164</v>
      </c>
      <c r="N31" s="657"/>
      <c r="O31" s="658"/>
    </row>
    <row r="32" spans="1:16" ht="155.25" customHeight="1">
      <c r="A32" s="682"/>
      <c r="B32" s="683"/>
      <c r="C32" s="684"/>
      <c r="D32" s="177" t="s">
        <v>327</v>
      </c>
      <c r="E32" s="177" t="s">
        <v>179</v>
      </c>
      <c r="F32" s="177" t="s">
        <v>328</v>
      </c>
      <c r="G32" s="177" t="s">
        <v>327</v>
      </c>
      <c r="H32" s="177" t="s">
        <v>179</v>
      </c>
      <c r="I32" s="177" t="s">
        <v>328</v>
      </c>
      <c r="J32" s="177" t="s">
        <v>327</v>
      </c>
      <c r="K32" s="177" t="s">
        <v>179</v>
      </c>
      <c r="L32" s="177" t="s">
        <v>328</v>
      </c>
      <c r="M32" s="178" t="s">
        <v>144</v>
      </c>
      <c r="N32" s="178" t="s">
        <v>145</v>
      </c>
      <c r="O32" s="178" t="s">
        <v>197</v>
      </c>
    </row>
    <row r="33" spans="1:15" ht="25.5" customHeight="1">
      <c r="A33" s="656">
        <v>1</v>
      </c>
      <c r="B33" s="657"/>
      <c r="C33" s="658"/>
      <c r="D33" s="177">
        <v>2</v>
      </c>
      <c r="E33" s="177">
        <v>3</v>
      </c>
      <c r="F33" s="177">
        <v>4</v>
      </c>
      <c r="G33" s="177">
        <v>5</v>
      </c>
      <c r="H33" s="114">
        <v>6</v>
      </c>
      <c r="I33" s="114">
        <v>7</v>
      </c>
      <c r="J33" s="114">
        <v>8</v>
      </c>
      <c r="K33" s="114">
        <v>9</v>
      </c>
      <c r="L33" s="114">
        <v>10</v>
      </c>
      <c r="M33" s="114">
        <v>11</v>
      </c>
      <c r="N33" s="114">
        <v>12</v>
      </c>
      <c r="O33" s="114">
        <v>13</v>
      </c>
    </row>
    <row r="34" spans="1:15" s="249" customFormat="1" ht="25.5" customHeight="1">
      <c r="A34" s="688" t="s">
        <v>496</v>
      </c>
      <c r="B34" s="689"/>
      <c r="C34" s="690"/>
      <c r="D34" s="391">
        <v>313</v>
      </c>
      <c r="E34" s="339"/>
      <c r="F34" s="339"/>
      <c r="G34" s="391">
        <v>156.19999999999999</v>
      </c>
      <c r="H34" s="340"/>
      <c r="I34" s="340"/>
      <c r="J34" s="391">
        <f t="shared" ref="J34:L39" si="2">G34-D34</f>
        <v>-156.80000000000001</v>
      </c>
      <c r="K34" s="247">
        <f t="shared" si="2"/>
        <v>0</v>
      </c>
      <c r="L34" s="99">
        <f t="shared" si="2"/>
        <v>0</v>
      </c>
      <c r="M34" s="426">
        <f t="shared" ref="M34:O39" si="3">(G34/D34)*100</f>
        <v>49.904153354632584</v>
      </c>
      <c r="N34" s="363" t="e">
        <f t="shared" si="3"/>
        <v>#DIV/0!</v>
      </c>
      <c r="O34" s="351" t="e">
        <f t="shared" si="3"/>
        <v>#DIV/0!</v>
      </c>
    </row>
    <row r="35" spans="1:15" s="249" customFormat="1" ht="25.5" customHeight="1">
      <c r="A35" s="688" t="s">
        <v>497</v>
      </c>
      <c r="B35" s="689"/>
      <c r="C35" s="690"/>
      <c r="D35" s="391">
        <v>208.2</v>
      </c>
      <c r="E35" s="339"/>
      <c r="F35" s="339"/>
      <c r="G35" s="391">
        <v>146.1</v>
      </c>
      <c r="H35" s="340"/>
      <c r="I35" s="340"/>
      <c r="J35" s="391">
        <f t="shared" si="2"/>
        <v>-62.099999999999994</v>
      </c>
      <c r="K35" s="247">
        <f t="shared" si="2"/>
        <v>0</v>
      </c>
      <c r="L35" s="99">
        <f t="shared" si="2"/>
        <v>0</v>
      </c>
      <c r="M35" s="426">
        <f t="shared" si="3"/>
        <v>70.172910662824208</v>
      </c>
      <c r="N35" s="363" t="e">
        <f t="shared" si="3"/>
        <v>#DIV/0!</v>
      </c>
      <c r="O35" s="351" t="e">
        <f t="shared" si="3"/>
        <v>#DIV/0!</v>
      </c>
    </row>
    <row r="36" spans="1:15" s="249" customFormat="1" ht="25.5" customHeight="1">
      <c r="A36" s="688" t="s">
        <v>498</v>
      </c>
      <c r="B36" s="689"/>
      <c r="C36" s="690"/>
      <c r="D36" s="391">
        <v>777.5</v>
      </c>
      <c r="E36" s="339"/>
      <c r="F36" s="339"/>
      <c r="G36" s="391">
        <v>491.8</v>
      </c>
      <c r="H36" s="340"/>
      <c r="I36" s="340"/>
      <c r="J36" s="391">
        <f t="shared" si="2"/>
        <v>-285.7</v>
      </c>
      <c r="K36" s="247">
        <f t="shared" si="2"/>
        <v>0</v>
      </c>
      <c r="L36" s="99">
        <f t="shared" si="2"/>
        <v>0</v>
      </c>
      <c r="M36" s="426">
        <f t="shared" si="3"/>
        <v>63.254019292604504</v>
      </c>
      <c r="N36" s="363" t="e">
        <f t="shared" si="3"/>
        <v>#DIV/0!</v>
      </c>
      <c r="O36" s="351" t="e">
        <f t="shared" si="3"/>
        <v>#DIV/0!</v>
      </c>
    </row>
    <row r="37" spans="1:15" s="249" customFormat="1" ht="20.25" hidden="1" customHeight="1">
      <c r="A37" s="688" t="s">
        <v>499</v>
      </c>
      <c r="B37" s="689"/>
      <c r="C37" s="690"/>
      <c r="D37" s="404"/>
      <c r="E37" s="430"/>
      <c r="F37" s="430"/>
      <c r="G37" s="404">
        <v>0</v>
      </c>
      <c r="H37" s="431"/>
      <c r="I37" s="431"/>
      <c r="J37" s="404">
        <f t="shared" si="2"/>
        <v>0</v>
      </c>
      <c r="K37" s="432">
        <f t="shared" si="2"/>
        <v>0</v>
      </c>
      <c r="L37" s="404">
        <f t="shared" si="2"/>
        <v>0</v>
      </c>
      <c r="M37" s="433" t="e">
        <f t="shared" si="3"/>
        <v>#DIV/0!</v>
      </c>
      <c r="N37" s="434" t="e">
        <f t="shared" si="3"/>
        <v>#DIV/0!</v>
      </c>
      <c r="O37" s="405" t="e">
        <f t="shared" si="3"/>
        <v>#DIV/0!</v>
      </c>
    </row>
    <row r="38" spans="1:15" s="249" customFormat="1" ht="25.5" customHeight="1">
      <c r="A38" s="688" t="s">
        <v>500</v>
      </c>
      <c r="B38" s="689"/>
      <c r="C38" s="690"/>
      <c r="D38" s="391">
        <v>853.4</v>
      </c>
      <c r="E38" s="339"/>
      <c r="F38" s="339"/>
      <c r="G38" s="391">
        <v>570.1</v>
      </c>
      <c r="H38" s="340"/>
      <c r="I38" s="340"/>
      <c r="J38" s="391">
        <f t="shared" si="2"/>
        <v>-283.29999999999995</v>
      </c>
      <c r="K38" s="247">
        <f t="shared" si="2"/>
        <v>0</v>
      </c>
      <c r="L38" s="99">
        <f t="shared" si="2"/>
        <v>0</v>
      </c>
      <c r="M38" s="426">
        <f t="shared" si="3"/>
        <v>66.803374736348729</v>
      </c>
      <c r="N38" s="363" t="e">
        <f t="shared" si="3"/>
        <v>#DIV/0!</v>
      </c>
      <c r="O38" s="351" t="e">
        <f t="shared" si="3"/>
        <v>#DIV/0!</v>
      </c>
    </row>
    <row r="39" spans="1:15" s="249" customFormat="1" ht="25.5" customHeight="1">
      <c r="A39" s="688" t="s">
        <v>501</v>
      </c>
      <c r="B39" s="689"/>
      <c r="C39" s="690"/>
      <c r="D39" s="391"/>
      <c r="E39" s="339"/>
      <c r="F39" s="339"/>
      <c r="G39" s="391">
        <v>36.1</v>
      </c>
      <c r="H39" s="340"/>
      <c r="I39" s="340"/>
      <c r="J39" s="391">
        <f t="shared" si="2"/>
        <v>36.1</v>
      </c>
      <c r="K39" s="247">
        <f t="shared" si="2"/>
        <v>0</v>
      </c>
      <c r="L39" s="99">
        <f t="shared" si="2"/>
        <v>0</v>
      </c>
      <c r="M39" s="427" t="e">
        <f t="shared" si="3"/>
        <v>#DIV/0!</v>
      </c>
      <c r="N39" s="363" t="e">
        <f t="shared" si="3"/>
        <v>#DIV/0!</v>
      </c>
      <c r="O39" s="351" t="e">
        <f t="shared" si="3"/>
        <v>#DIV/0!</v>
      </c>
    </row>
    <row r="40" spans="1:15" ht="33" customHeight="1">
      <c r="A40" s="688" t="s">
        <v>502</v>
      </c>
      <c r="B40" s="689"/>
      <c r="C40" s="690"/>
      <c r="D40" s="391">
        <v>253.3</v>
      </c>
      <c r="E40" s="336"/>
      <c r="F40" s="336"/>
      <c r="G40" s="391">
        <v>103.8</v>
      </c>
      <c r="H40" s="336"/>
      <c r="I40" s="336"/>
      <c r="J40" s="391">
        <f t="shared" ref="J40:L41" si="4">G40-D40</f>
        <v>-149.5</v>
      </c>
      <c r="K40" s="179">
        <f t="shared" si="4"/>
        <v>0</v>
      </c>
      <c r="L40" s="99">
        <f t="shared" si="4"/>
        <v>0</v>
      </c>
      <c r="M40" s="426">
        <f t="shared" ref="M40:O42" si="5">(G40/D40)*100</f>
        <v>40.979076194236079</v>
      </c>
      <c r="N40" s="363" t="e">
        <f t="shared" si="5"/>
        <v>#DIV/0!</v>
      </c>
      <c r="O40" s="351" t="e">
        <f t="shared" si="5"/>
        <v>#DIV/0!</v>
      </c>
    </row>
    <row r="41" spans="1:15" ht="33" customHeight="1">
      <c r="A41" s="688" t="s">
        <v>503</v>
      </c>
      <c r="B41" s="689"/>
      <c r="C41" s="690"/>
      <c r="D41" s="391">
        <v>316.60000000000002</v>
      </c>
      <c r="E41" s="336"/>
      <c r="F41" s="336"/>
      <c r="G41" s="391">
        <v>100.9</v>
      </c>
      <c r="H41" s="336"/>
      <c r="I41" s="336"/>
      <c r="J41" s="391">
        <f t="shared" si="4"/>
        <v>-215.70000000000002</v>
      </c>
      <c r="K41" s="179">
        <f t="shared" si="4"/>
        <v>0</v>
      </c>
      <c r="L41" s="99">
        <f t="shared" si="4"/>
        <v>0</v>
      </c>
      <c r="M41" s="426">
        <f t="shared" si="5"/>
        <v>31.869867340492736</v>
      </c>
      <c r="N41" s="363" t="e">
        <f t="shared" si="5"/>
        <v>#DIV/0!</v>
      </c>
      <c r="O41" s="351" t="e">
        <f t="shared" si="5"/>
        <v>#DIV/0!</v>
      </c>
    </row>
    <row r="42" spans="1:15" ht="33" customHeight="1">
      <c r="A42" s="685" t="s">
        <v>50</v>
      </c>
      <c r="B42" s="686"/>
      <c r="C42" s="687"/>
      <c r="D42" s="390">
        <f>SUM(D34:D41)</f>
        <v>2722</v>
      </c>
      <c r="E42" s="335"/>
      <c r="F42" s="335"/>
      <c r="G42" s="390">
        <f>SUM(G34:G41)</f>
        <v>1604.9999999999998</v>
      </c>
      <c r="H42" s="335"/>
      <c r="I42" s="335"/>
      <c r="J42" s="390">
        <f>SUM(J34:J41)</f>
        <v>-1117</v>
      </c>
      <c r="K42" s="29"/>
      <c r="L42" s="97"/>
      <c r="M42" s="436">
        <f t="shared" si="5"/>
        <v>58.963997060984561</v>
      </c>
      <c r="N42" s="29"/>
      <c r="O42" s="97"/>
    </row>
    <row r="43" spans="1:15" ht="35.25" customHeight="1">
      <c r="A43" s="180"/>
      <c r="B43" s="181"/>
      <c r="C43" s="181"/>
      <c r="D43" s="181"/>
      <c r="E43" s="181"/>
      <c r="F43" s="182"/>
      <c r="G43" s="182"/>
      <c r="H43" s="182"/>
      <c r="I43" s="183"/>
      <c r="J43" s="183"/>
      <c r="K43" s="183"/>
      <c r="L43" s="183"/>
      <c r="M43" s="183"/>
      <c r="N43" s="183"/>
      <c r="O43" s="184"/>
    </row>
    <row r="44" spans="1:15" ht="22.5">
      <c r="A44" s="659" t="s">
        <v>346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</row>
    <row r="45" spans="1:15">
      <c r="A45" s="175"/>
      <c r="B45" s="1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85" t="s">
        <v>385</v>
      </c>
    </row>
    <row r="46" spans="1:15" ht="56.25" customHeight="1">
      <c r="A46" s="23" t="s">
        <v>93</v>
      </c>
      <c r="B46" s="654" t="s">
        <v>63</v>
      </c>
      <c r="C46" s="654"/>
      <c r="D46" s="654" t="s">
        <v>58</v>
      </c>
      <c r="E46" s="654"/>
      <c r="F46" s="654" t="s">
        <v>59</v>
      </c>
      <c r="G46" s="654"/>
      <c r="H46" s="654" t="s">
        <v>73</v>
      </c>
      <c r="I46" s="654"/>
      <c r="J46" s="654"/>
      <c r="K46" s="649" t="s">
        <v>475</v>
      </c>
      <c r="L46" s="645"/>
      <c r="M46" s="668" t="s">
        <v>30</v>
      </c>
      <c r="N46" s="669"/>
      <c r="O46" s="670"/>
    </row>
    <row r="47" spans="1:15" ht="24.75" customHeight="1">
      <c r="A47" s="25">
        <v>1</v>
      </c>
      <c r="B47" s="665">
        <v>2</v>
      </c>
      <c r="C47" s="665"/>
      <c r="D47" s="665">
        <v>3</v>
      </c>
      <c r="E47" s="665"/>
      <c r="F47" s="665">
        <v>4</v>
      </c>
      <c r="G47" s="665"/>
      <c r="H47" s="665">
        <v>5</v>
      </c>
      <c r="I47" s="665"/>
      <c r="J47" s="665"/>
      <c r="K47" s="665">
        <v>6</v>
      </c>
      <c r="L47" s="665"/>
      <c r="M47" s="671">
        <v>7</v>
      </c>
      <c r="N47" s="675"/>
      <c r="O47" s="672"/>
    </row>
    <row r="48" spans="1:15" ht="29.25" customHeight="1">
      <c r="A48" s="66"/>
      <c r="B48" s="666"/>
      <c r="C48" s="666"/>
      <c r="D48" s="662"/>
      <c r="E48" s="662"/>
      <c r="F48" s="653" t="s">
        <v>149</v>
      </c>
      <c r="G48" s="653"/>
      <c r="H48" s="667"/>
      <c r="I48" s="667"/>
      <c r="J48" s="667"/>
      <c r="K48" s="663"/>
      <c r="L48" s="664"/>
      <c r="M48" s="662"/>
      <c r="N48" s="662"/>
      <c r="O48" s="662"/>
    </row>
    <row r="49" spans="1:15" ht="29.25" hidden="1" customHeight="1">
      <c r="A49" s="66"/>
      <c r="B49" s="666"/>
      <c r="C49" s="666"/>
      <c r="D49" s="662"/>
      <c r="E49" s="662"/>
      <c r="F49" s="653"/>
      <c r="G49" s="653"/>
      <c r="H49" s="667"/>
      <c r="I49" s="667"/>
      <c r="J49" s="667"/>
      <c r="K49" s="663"/>
      <c r="L49" s="664"/>
      <c r="M49" s="662"/>
      <c r="N49" s="662"/>
      <c r="O49" s="662"/>
    </row>
    <row r="50" spans="1:15" ht="30" customHeight="1">
      <c r="A50" s="186" t="s">
        <v>50</v>
      </c>
      <c r="B50" s="677" t="s">
        <v>31</v>
      </c>
      <c r="C50" s="677"/>
      <c r="D50" s="677" t="s">
        <v>31</v>
      </c>
      <c r="E50" s="677"/>
      <c r="F50" s="677" t="s">
        <v>31</v>
      </c>
      <c r="G50" s="677"/>
      <c r="H50" s="678"/>
      <c r="I50" s="678"/>
      <c r="J50" s="678"/>
      <c r="K50" s="673">
        <f>SUM(K48:L49)</f>
        <v>0</v>
      </c>
      <c r="L50" s="674"/>
      <c r="M50" s="676"/>
      <c r="N50" s="676"/>
      <c r="O50" s="676"/>
    </row>
    <row r="51" spans="1:15">
      <c r="A51" s="182"/>
      <c r="B51" s="74"/>
      <c r="C51" s="74"/>
      <c r="D51" s="74"/>
      <c r="E51" s="74"/>
      <c r="F51" s="74" t="s">
        <v>378</v>
      </c>
      <c r="G51" s="74"/>
      <c r="H51" s="74"/>
      <c r="I51" s="74"/>
      <c r="J51" s="74"/>
      <c r="K51" s="75"/>
      <c r="L51" s="75"/>
      <c r="M51" s="75"/>
      <c r="N51" s="75"/>
      <c r="O51" s="75"/>
    </row>
    <row r="52" spans="1:15" ht="22.5">
      <c r="A52" s="659" t="s">
        <v>354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</row>
    <row r="53" spans="1:15" ht="20.25" customHeight="1">
      <c r="A53" s="183"/>
      <c r="B53" s="187"/>
      <c r="C53" s="183"/>
      <c r="D53" s="183"/>
      <c r="E53" s="183"/>
      <c r="F53" s="183"/>
      <c r="G53" s="183"/>
      <c r="H53" s="183"/>
      <c r="I53" s="184"/>
      <c r="J53" s="76"/>
      <c r="K53" s="76"/>
      <c r="L53" s="76"/>
      <c r="M53" s="76"/>
      <c r="N53" s="76"/>
      <c r="O53" s="185" t="s">
        <v>385</v>
      </c>
    </row>
    <row r="54" spans="1:15" ht="42.75" customHeight="1">
      <c r="A54" s="654" t="s">
        <v>57</v>
      </c>
      <c r="B54" s="654"/>
      <c r="C54" s="654"/>
      <c r="D54" s="654" t="s">
        <v>472</v>
      </c>
      <c r="E54" s="654"/>
      <c r="F54" s="654" t="s">
        <v>473</v>
      </c>
      <c r="G54" s="654"/>
      <c r="H54" s="654"/>
      <c r="I54" s="654"/>
      <c r="J54" s="654" t="s">
        <v>474</v>
      </c>
      <c r="K54" s="654"/>
      <c r="L54" s="654"/>
      <c r="M54" s="654"/>
      <c r="N54" s="654" t="s">
        <v>475</v>
      </c>
      <c r="O54" s="654"/>
    </row>
    <row r="55" spans="1:15" ht="42.75" customHeight="1">
      <c r="A55" s="654"/>
      <c r="B55" s="654"/>
      <c r="C55" s="654"/>
      <c r="D55" s="654"/>
      <c r="E55" s="654"/>
      <c r="F55" s="665" t="s">
        <v>146</v>
      </c>
      <c r="G55" s="665"/>
      <c r="H55" s="654" t="s">
        <v>147</v>
      </c>
      <c r="I55" s="654"/>
      <c r="J55" s="665" t="s">
        <v>146</v>
      </c>
      <c r="K55" s="665"/>
      <c r="L55" s="654" t="s">
        <v>147</v>
      </c>
      <c r="M55" s="654"/>
      <c r="N55" s="654"/>
      <c r="O55" s="654"/>
    </row>
    <row r="56" spans="1:15" ht="27" customHeight="1">
      <c r="A56" s="654">
        <v>1</v>
      </c>
      <c r="B56" s="654"/>
      <c r="C56" s="654"/>
      <c r="D56" s="668">
        <v>2</v>
      </c>
      <c r="E56" s="670"/>
      <c r="F56" s="668">
        <v>3</v>
      </c>
      <c r="G56" s="670"/>
      <c r="H56" s="671">
        <v>4</v>
      </c>
      <c r="I56" s="672"/>
      <c r="J56" s="671">
        <v>5</v>
      </c>
      <c r="K56" s="672"/>
      <c r="L56" s="671">
        <v>6</v>
      </c>
      <c r="M56" s="672"/>
      <c r="N56" s="671">
        <v>7</v>
      </c>
      <c r="O56" s="672"/>
    </row>
    <row r="57" spans="1:15" ht="30.75" customHeight="1">
      <c r="A57" s="623" t="s">
        <v>176</v>
      </c>
      <c r="B57" s="623"/>
      <c r="C57" s="623"/>
      <c r="D57" s="663"/>
      <c r="E57" s="664"/>
      <c r="F57" s="663"/>
      <c r="G57" s="664"/>
      <c r="H57" s="663"/>
      <c r="I57" s="664"/>
      <c r="J57" s="663"/>
      <c r="K57" s="664"/>
      <c r="L57" s="663"/>
      <c r="M57" s="664"/>
      <c r="N57" s="663">
        <f>D57+H57-L57</f>
        <v>0</v>
      </c>
      <c r="O57" s="664"/>
    </row>
    <row r="58" spans="1:15" ht="27.75" customHeight="1">
      <c r="A58" s="623" t="s">
        <v>78</v>
      </c>
      <c r="B58" s="623"/>
      <c r="C58" s="623"/>
      <c r="D58" s="663"/>
      <c r="E58" s="664"/>
      <c r="F58" s="663"/>
      <c r="G58" s="664"/>
      <c r="H58" s="663"/>
      <c r="I58" s="664"/>
      <c r="J58" s="663"/>
      <c r="K58" s="664"/>
      <c r="L58" s="663"/>
      <c r="M58" s="664"/>
      <c r="N58" s="663"/>
      <c r="O58" s="664"/>
    </row>
    <row r="59" spans="1:15" ht="30" customHeight="1">
      <c r="A59" s="623"/>
      <c r="B59" s="623"/>
      <c r="C59" s="623"/>
      <c r="D59" s="663"/>
      <c r="E59" s="664"/>
      <c r="F59" s="663"/>
      <c r="G59" s="664"/>
      <c r="H59" s="663"/>
      <c r="I59" s="664"/>
      <c r="J59" s="663"/>
      <c r="K59" s="664"/>
      <c r="L59" s="663"/>
      <c r="M59" s="664"/>
      <c r="N59" s="663"/>
      <c r="O59" s="664"/>
    </row>
    <row r="60" spans="1:15" ht="30" customHeight="1">
      <c r="A60" s="623" t="s">
        <v>177</v>
      </c>
      <c r="B60" s="623"/>
      <c r="C60" s="623"/>
      <c r="D60" s="663"/>
      <c r="E60" s="664"/>
      <c r="F60" s="663"/>
      <c r="G60" s="664"/>
      <c r="H60" s="663"/>
      <c r="I60" s="664"/>
      <c r="J60" s="663"/>
      <c r="K60" s="664"/>
      <c r="L60" s="663"/>
      <c r="M60" s="664"/>
      <c r="N60" s="663">
        <f>D60+H60-L60</f>
        <v>0</v>
      </c>
      <c r="O60" s="664"/>
    </row>
    <row r="61" spans="1:15" ht="30" customHeight="1">
      <c r="A61" s="623" t="s">
        <v>457</v>
      </c>
      <c r="B61" s="623"/>
      <c r="C61" s="623"/>
      <c r="D61" s="663"/>
      <c r="E61" s="664"/>
      <c r="F61" s="663"/>
      <c r="G61" s="664"/>
      <c r="H61" s="663"/>
      <c r="I61" s="664"/>
      <c r="J61" s="663"/>
      <c r="K61" s="664"/>
      <c r="L61" s="663"/>
      <c r="M61" s="664"/>
      <c r="N61" s="663"/>
      <c r="O61" s="664"/>
    </row>
    <row r="62" spans="1:15" ht="30" customHeight="1">
      <c r="A62" s="623"/>
      <c r="B62" s="623"/>
      <c r="C62" s="623"/>
      <c r="D62" s="663"/>
      <c r="E62" s="664"/>
      <c r="F62" s="663"/>
      <c r="G62" s="664"/>
      <c r="H62" s="663"/>
      <c r="I62" s="664"/>
      <c r="J62" s="663"/>
      <c r="K62" s="664"/>
      <c r="L62" s="663"/>
      <c r="M62" s="664"/>
      <c r="N62" s="663"/>
      <c r="O62" s="664"/>
    </row>
    <row r="63" spans="1:15" ht="30" customHeight="1">
      <c r="A63" s="623" t="s">
        <v>178</v>
      </c>
      <c r="B63" s="623"/>
      <c r="C63" s="623"/>
      <c r="D63" s="663"/>
      <c r="E63" s="664"/>
      <c r="F63" s="663"/>
      <c r="G63" s="664"/>
      <c r="H63" s="663"/>
      <c r="I63" s="664"/>
      <c r="J63" s="663"/>
      <c r="K63" s="664"/>
      <c r="L63" s="663"/>
      <c r="M63" s="664"/>
      <c r="N63" s="663">
        <f>D63+H63-L63</f>
        <v>0</v>
      </c>
      <c r="O63" s="664"/>
    </row>
    <row r="64" spans="1:15" ht="30" customHeight="1">
      <c r="A64" s="623" t="s">
        <v>78</v>
      </c>
      <c r="B64" s="623"/>
      <c r="C64" s="623"/>
      <c r="D64" s="663"/>
      <c r="E64" s="664"/>
      <c r="F64" s="663"/>
      <c r="G64" s="664"/>
      <c r="H64" s="663"/>
      <c r="I64" s="664"/>
      <c r="J64" s="663"/>
      <c r="K64" s="664"/>
      <c r="L64" s="663"/>
      <c r="M64" s="664"/>
      <c r="N64" s="663"/>
      <c r="O64" s="664"/>
    </row>
    <row r="65" spans="1:15" ht="30" customHeight="1">
      <c r="A65" s="623"/>
      <c r="B65" s="623"/>
      <c r="C65" s="623"/>
      <c r="D65" s="663"/>
      <c r="E65" s="664"/>
      <c r="F65" s="663"/>
      <c r="G65" s="664"/>
      <c r="H65" s="663"/>
      <c r="I65" s="664"/>
      <c r="J65" s="663"/>
      <c r="K65" s="664"/>
      <c r="L65" s="663"/>
      <c r="M65" s="664"/>
      <c r="N65" s="663"/>
      <c r="O65" s="664"/>
    </row>
    <row r="66" spans="1:15" ht="51" customHeight="1">
      <c r="A66" s="586" t="s">
        <v>50</v>
      </c>
      <c r="B66" s="586"/>
      <c r="C66" s="586"/>
      <c r="D66" s="673">
        <f>SUM(D57,D60,D63)</f>
        <v>0</v>
      </c>
      <c r="E66" s="674"/>
      <c r="F66" s="673">
        <f>SUM(F57,F60,F63)</f>
        <v>0</v>
      </c>
      <c r="G66" s="674"/>
      <c r="H66" s="673">
        <f>SUM(H57,H60,H63)</f>
        <v>0</v>
      </c>
      <c r="I66" s="674"/>
      <c r="J66" s="673">
        <f>SUM(J57,J60,J63)</f>
        <v>0</v>
      </c>
      <c r="K66" s="674"/>
      <c r="L66" s="673">
        <f>SUM(L57,L60,L63)</f>
        <v>0</v>
      </c>
      <c r="M66" s="674"/>
      <c r="N66" s="673">
        <f>D66+H66-L66</f>
        <v>0</v>
      </c>
      <c r="O66" s="674"/>
    </row>
    <row r="67" spans="1:15">
      <c r="A67" s="76"/>
      <c r="B67" s="176"/>
      <c r="C67" s="188"/>
      <c r="D67" s="188"/>
      <c r="E67" s="188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1:15">
      <c r="A68" s="76"/>
      <c r="B68" s="176"/>
      <c r="C68" s="188"/>
      <c r="D68" s="188"/>
      <c r="E68" s="188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>
      <c r="A69" s="145"/>
      <c r="B69" s="176"/>
      <c r="C69" s="188"/>
      <c r="D69" s="188"/>
      <c r="E69" s="188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15">
      <c r="A70" s="185"/>
      <c r="B70" s="176"/>
      <c r="C70" s="188"/>
      <c r="D70" s="188"/>
      <c r="E70" s="188"/>
      <c r="F70" s="185"/>
      <c r="G70" s="185"/>
      <c r="H70" s="76"/>
      <c r="I70" s="76"/>
      <c r="J70" s="76"/>
      <c r="K70" s="76"/>
      <c r="L70" s="582"/>
      <c r="M70" s="619"/>
      <c r="N70" s="619"/>
      <c r="O70" s="619"/>
    </row>
    <row r="71" spans="1:15">
      <c r="A71" s="76"/>
      <c r="B71" s="176"/>
      <c r="C71" s="188"/>
      <c r="D71" s="188"/>
      <c r="E71" s="188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1:15">
      <c r="A72" s="76"/>
      <c r="B72" s="176"/>
      <c r="C72" s="188"/>
      <c r="D72" s="188"/>
      <c r="E72" s="188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>
      <c r="A73" s="76"/>
      <c r="B73" s="176"/>
      <c r="C73" s="188"/>
      <c r="D73" s="188"/>
      <c r="E73" s="188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15">
      <c r="A74" s="76"/>
      <c r="B74" s="176"/>
      <c r="C74" s="188"/>
      <c r="D74" s="188"/>
      <c r="E74" s="188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1:15">
      <c r="A75" s="76"/>
      <c r="B75" s="176"/>
      <c r="C75" s="188"/>
      <c r="D75" s="188"/>
      <c r="E75" s="188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15">
      <c r="A76" s="76"/>
      <c r="B76" s="176"/>
      <c r="C76" s="188"/>
      <c r="D76" s="188"/>
      <c r="E76" s="188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>
      <c r="C77" s="189"/>
      <c r="D77" s="189"/>
      <c r="E77" s="189"/>
    </row>
    <row r="78" spans="1:15">
      <c r="C78" s="189"/>
      <c r="D78" s="189"/>
      <c r="E78" s="189"/>
    </row>
    <row r="79" spans="1:15">
      <c r="C79" s="189"/>
      <c r="D79" s="189"/>
      <c r="E79" s="189"/>
    </row>
    <row r="80" spans="1:15">
      <c r="C80" s="189"/>
      <c r="D80" s="189"/>
      <c r="E80" s="189"/>
    </row>
  </sheetData>
  <mergeCells count="250">
    <mergeCell ref="C23:E23"/>
    <mergeCell ref="C24:E24"/>
    <mergeCell ref="C25:E25"/>
    <mergeCell ref="A31:C32"/>
    <mergeCell ref="A42:C42"/>
    <mergeCell ref="A33:C33"/>
    <mergeCell ref="A40:C40"/>
    <mergeCell ref="A41:C41"/>
    <mergeCell ref="D48:E48"/>
    <mergeCell ref="D47:E47"/>
    <mergeCell ref="B47:C47"/>
    <mergeCell ref="A34:C34"/>
    <mergeCell ref="A35:C35"/>
    <mergeCell ref="A36:C36"/>
    <mergeCell ref="A37:C37"/>
    <mergeCell ref="A38:C38"/>
    <mergeCell ref="A39:C39"/>
    <mergeCell ref="L22:M22"/>
    <mergeCell ref="L23:M23"/>
    <mergeCell ref="L18:M18"/>
    <mergeCell ref="L19:M19"/>
    <mergeCell ref="L20:M20"/>
    <mergeCell ref="N21:O21"/>
    <mergeCell ref="N22:O22"/>
    <mergeCell ref="N23:O23"/>
    <mergeCell ref="F24:H24"/>
    <mergeCell ref="I21:K21"/>
    <mergeCell ref="I22:K22"/>
    <mergeCell ref="L21:M21"/>
    <mergeCell ref="L24:M24"/>
    <mergeCell ref="F21:H21"/>
    <mergeCell ref="F22:H22"/>
    <mergeCell ref="F23:H23"/>
    <mergeCell ref="N24:O24"/>
    <mergeCell ref="H47:J47"/>
    <mergeCell ref="C19:E19"/>
    <mergeCell ref="C20:E20"/>
    <mergeCell ref="C21:E21"/>
    <mergeCell ref="C22:E22"/>
    <mergeCell ref="F55:G55"/>
    <mergeCell ref="N17:O17"/>
    <mergeCell ref="N18:O18"/>
    <mergeCell ref="N19:O19"/>
    <mergeCell ref="N20:O20"/>
    <mergeCell ref="L17:M17"/>
    <mergeCell ref="A29:J29"/>
    <mergeCell ref="D31:F31"/>
    <mergeCell ref="F20:H20"/>
    <mergeCell ref="I17:K17"/>
    <mergeCell ref="I18:K18"/>
    <mergeCell ref="I19:K19"/>
    <mergeCell ref="I20:K20"/>
    <mergeCell ref="F17:H17"/>
    <mergeCell ref="F18:H18"/>
    <mergeCell ref="F19:H19"/>
    <mergeCell ref="G31:I31"/>
    <mergeCell ref="C18:E18"/>
    <mergeCell ref="N25:O25"/>
    <mergeCell ref="L25:M25"/>
    <mergeCell ref="I24:K24"/>
    <mergeCell ref="I25:K25"/>
    <mergeCell ref="I23:K23"/>
    <mergeCell ref="F25:H25"/>
    <mergeCell ref="N66:O66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L57:M57"/>
    <mergeCell ref="J64:K64"/>
    <mergeCell ref="J58:K58"/>
    <mergeCell ref="L59:M59"/>
    <mergeCell ref="J59:K59"/>
    <mergeCell ref="L61:M61"/>
    <mergeCell ref="J61:K61"/>
    <mergeCell ref="D49:E49"/>
    <mergeCell ref="H50:J50"/>
    <mergeCell ref="F49:G49"/>
    <mergeCell ref="F57:G57"/>
    <mergeCell ref="H55:I55"/>
    <mergeCell ref="K49:L49"/>
    <mergeCell ref="M49:O49"/>
    <mergeCell ref="H59:I59"/>
    <mergeCell ref="H62:I62"/>
    <mergeCell ref="N64:O64"/>
    <mergeCell ref="H49:J49"/>
    <mergeCell ref="L64:M64"/>
    <mergeCell ref="H64:I64"/>
    <mergeCell ref="L60:M60"/>
    <mergeCell ref="H61:I61"/>
    <mergeCell ref="N60:O60"/>
    <mergeCell ref="L58:M58"/>
    <mergeCell ref="N62:O62"/>
    <mergeCell ref="H63:I63"/>
    <mergeCell ref="J63:K63"/>
    <mergeCell ref="L63:M63"/>
    <mergeCell ref="N63:O63"/>
    <mergeCell ref="J62:K62"/>
    <mergeCell ref="L62:M62"/>
    <mergeCell ref="A56:C56"/>
    <mergeCell ref="D56:E56"/>
    <mergeCell ref="F56:G56"/>
    <mergeCell ref="D57:E57"/>
    <mergeCell ref="N61:O61"/>
    <mergeCell ref="N57:O57"/>
    <mergeCell ref="J57:K57"/>
    <mergeCell ref="H57:I57"/>
    <mergeCell ref="L56:M56"/>
    <mergeCell ref="N56:O56"/>
    <mergeCell ref="N59:O59"/>
    <mergeCell ref="D58:E58"/>
    <mergeCell ref="F58:G58"/>
    <mergeCell ref="H60:I60"/>
    <mergeCell ref="J60:K60"/>
    <mergeCell ref="H58:I58"/>
    <mergeCell ref="N58:O58"/>
    <mergeCell ref="F47:G47"/>
    <mergeCell ref="A66:C66"/>
    <mergeCell ref="D59:E59"/>
    <mergeCell ref="F59:G59"/>
    <mergeCell ref="A64:C64"/>
    <mergeCell ref="D62:E62"/>
    <mergeCell ref="F62:G62"/>
    <mergeCell ref="A63:C63"/>
    <mergeCell ref="A62:C62"/>
    <mergeCell ref="A65:C65"/>
    <mergeCell ref="A60:C60"/>
    <mergeCell ref="D63:E63"/>
    <mergeCell ref="F63:G63"/>
    <mergeCell ref="B49:C49"/>
    <mergeCell ref="A58:C58"/>
    <mergeCell ref="D64:E64"/>
    <mergeCell ref="F64:G64"/>
    <mergeCell ref="A59:C59"/>
    <mergeCell ref="D61:E61"/>
    <mergeCell ref="A61:C61"/>
    <mergeCell ref="F61:G61"/>
    <mergeCell ref="D60:E60"/>
    <mergeCell ref="F60:G60"/>
    <mergeCell ref="A57:C57"/>
    <mergeCell ref="M48:O48"/>
    <mergeCell ref="K48:L48"/>
    <mergeCell ref="K47:L47"/>
    <mergeCell ref="B48:C48"/>
    <mergeCell ref="H48:J48"/>
    <mergeCell ref="K46:L46"/>
    <mergeCell ref="M46:O46"/>
    <mergeCell ref="B46:C46"/>
    <mergeCell ref="H56:I56"/>
    <mergeCell ref="K50:L50"/>
    <mergeCell ref="J56:K56"/>
    <mergeCell ref="J54:M54"/>
    <mergeCell ref="J55:K55"/>
    <mergeCell ref="L55:M55"/>
    <mergeCell ref="M47:O47"/>
    <mergeCell ref="N54:O55"/>
    <mergeCell ref="M50:O50"/>
    <mergeCell ref="A52:O52"/>
    <mergeCell ref="B50:C50"/>
    <mergeCell ref="D50:E50"/>
    <mergeCell ref="F50:G50"/>
    <mergeCell ref="D54:E55"/>
    <mergeCell ref="A54:C55"/>
    <mergeCell ref="F54:I54"/>
    <mergeCell ref="A2:O2"/>
    <mergeCell ref="A3:O3"/>
    <mergeCell ref="I11:K11"/>
    <mergeCell ref="F48:G48"/>
    <mergeCell ref="D46:E46"/>
    <mergeCell ref="J31:L31"/>
    <mergeCell ref="M31:O31"/>
    <mergeCell ref="A44:O44"/>
    <mergeCell ref="F46:G46"/>
    <mergeCell ref="H46:J46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F12:H12"/>
    <mergeCell ref="F13:H13"/>
    <mergeCell ref="I14:K14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A14:B14"/>
    <mergeCell ref="A15:B15"/>
    <mergeCell ref="A16:B16"/>
    <mergeCell ref="F16:H16"/>
    <mergeCell ref="L14:M14"/>
    <mergeCell ref="L15:M15"/>
    <mergeCell ref="F14:H14"/>
    <mergeCell ref="L16:M16"/>
    <mergeCell ref="I16:K16"/>
    <mergeCell ref="F15:H15"/>
    <mergeCell ref="I15:K15"/>
    <mergeCell ref="L70:O70"/>
    <mergeCell ref="C15:E15"/>
    <mergeCell ref="C16:E16"/>
    <mergeCell ref="C17:E17"/>
    <mergeCell ref="A24:B24"/>
    <mergeCell ref="N15:O15"/>
    <mergeCell ref="N16:O16"/>
    <mergeCell ref="A27:O27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</mergeCells>
  <phoneticPr fontId="4" type="noConversion"/>
  <pageMargins left="0.23622047244094491" right="0.15748031496062992" top="0.19685039370078741" bottom="0.19685039370078741" header="0.31496062992125984" footer="0.15748031496062992"/>
  <pageSetup paperSize="9" scale="48" orientation="landscape" horizontalDpi="1200" verticalDpi="1200" r:id="rId1"/>
  <headerFooter alignWithMargins="0"/>
  <rowBreaks count="1" manualBreakCount="1">
    <brk id="30" max="14" man="1"/>
  </rowBreaks>
  <ignoredErrors>
    <ignoredError sqref="L22:M25 O11:O25 D24:E25 G25:H25 D22:E23 O10 N10:N25 M40:O41 G22:H22 G23:H23 G24:H24 J22:K22 J23:K23 J24:K24 J25:K25" evalError="1"/>
    <ignoredError sqref="E42:F4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65"/>
  <sheetViews>
    <sheetView view="pageBreakPreview" zoomScale="55" zoomScaleNormal="50" zoomScaleSheetLayoutView="55" workbookViewId="0">
      <selection activeCell="X15" sqref="X15:Z16"/>
    </sheetView>
  </sheetViews>
  <sheetFormatPr defaultColWidth="9.1796875" defaultRowHeight="18"/>
  <cols>
    <col min="1" max="2" width="4.453125" style="51" customWidth="1"/>
    <col min="3" max="3" width="28.7265625" style="51" customWidth="1"/>
    <col min="4" max="6" width="8.453125" style="51" customWidth="1"/>
    <col min="7" max="9" width="11.26953125" style="51" customWidth="1"/>
    <col min="10" max="10" width="8.7265625" style="51" customWidth="1"/>
    <col min="11" max="11" width="10.1796875" style="51" customWidth="1"/>
    <col min="12" max="12" width="9" style="51" customWidth="1"/>
    <col min="13" max="13" width="12.26953125" style="51" customWidth="1"/>
    <col min="14" max="14" width="12.54296875" style="51" customWidth="1"/>
    <col min="15" max="15" width="16.81640625" style="51" customWidth="1"/>
    <col min="16" max="16" width="15.54296875" style="51" customWidth="1"/>
    <col min="17" max="17" width="12.54296875" style="51" customWidth="1"/>
    <col min="18" max="18" width="12.26953125" style="51" customWidth="1"/>
    <col min="19" max="19" width="16.81640625" style="51" customWidth="1"/>
    <col min="20" max="20" width="16.54296875" style="51" customWidth="1"/>
    <col min="21" max="21" width="12.54296875" style="51" customWidth="1"/>
    <col min="22" max="22" width="12.26953125" style="51" customWidth="1"/>
    <col min="23" max="23" width="17" style="51" customWidth="1"/>
    <col min="24" max="24" width="17.54296875" style="51" customWidth="1"/>
    <col min="25" max="25" width="12.54296875" style="51" customWidth="1"/>
    <col min="26" max="26" width="12.26953125" style="51" customWidth="1"/>
    <col min="27" max="27" width="17.1796875" style="51" customWidth="1"/>
    <col min="28" max="28" width="16" style="51" customWidth="1"/>
    <col min="29" max="29" width="12.26953125" style="51" customWidth="1"/>
    <col min="30" max="30" width="14.54296875" style="51" customWidth="1"/>
    <col min="31" max="31" width="16.7265625" style="51" customWidth="1"/>
    <col min="32" max="32" width="16.1796875" style="51" customWidth="1"/>
    <col min="33" max="16384" width="9.1796875" style="51"/>
  </cols>
  <sheetData>
    <row r="1" spans="1:32" ht="18.75" customHeight="1"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608" t="s">
        <v>364</v>
      </c>
      <c r="AE1" s="608"/>
      <c r="AF1" s="608"/>
    </row>
    <row r="2" spans="1:32" ht="18.75" customHeight="1">
      <c r="C2" s="191" t="s">
        <v>355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3" t="s">
        <v>385</v>
      </c>
    </row>
    <row r="4" spans="1:32" s="76" customFormat="1" ht="45.75" customHeight="1">
      <c r="A4" s="738" t="s">
        <v>47</v>
      </c>
      <c r="B4" s="743" t="s">
        <v>124</v>
      </c>
      <c r="C4" s="744"/>
      <c r="D4" s="679" t="s">
        <v>125</v>
      </c>
      <c r="E4" s="680"/>
      <c r="F4" s="680"/>
      <c r="G4" s="679" t="s">
        <v>194</v>
      </c>
      <c r="H4" s="680"/>
      <c r="I4" s="680"/>
      <c r="J4" s="680"/>
      <c r="K4" s="680"/>
      <c r="L4" s="680"/>
      <c r="M4" s="680"/>
      <c r="N4" s="680"/>
      <c r="O4" s="680"/>
      <c r="P4" s="680"/>
      <c r="Q4" s="681"/>
      <c r="R4" s="671" t="s">
        <v>126</v>
      </c>
      <c r="S4" s="675"/>
      <c r="T4" s="675"/>
      <c r="U4" s="675"/>
      <c r="V4" s="675"/>
      <c r="W4" s="675"/>
      <c r="X4" s="675"/>
      <c r="Y4" s="675"/>
      <c r="Z4" s="672"/>
      <c r="AA4" s="654" t="s">
        <v>329</v>
      </c>
      <c r="AB4" s="665"/>
      <c r="AC4" s="665"/>
      <c r="AD4" s="654" t="s">
        <v>330</v>
      </c>
      <c r="AE4" s="665"/>
      <c r="AF4" s="665"/>
    </row>
    <row r="5" spans="1:32" s="76" customFormat="1" ht="77.25" customHeight="1">
      <c r="A5" s="739"/>
      <c r="B5" s="745"/>
      <c r="C5" s="746"/>
      <c r="D5" s="682"/>
      <c r="E5" s="683"/>
      <c r="F5" s="683"/>
      <c r="G5" s="682"/>
      <c r="H5" s="683"/>
      <c r="I5" s="683"/>
      <c r="J5" s="683"/>
      <c r="K5" s="683"/>
      <c r="L5" s="683"/>
      <c r="M5" s="683"/>
      <c r="N5" s="683"/>
      <c r="O5" s="683"/>
      <c r="P5" s="683"/>
      <c r="Q5" s="684"/>
      <c r="R5" s="668" t="s">
        <v>476</v>
      </c>
      <c r="S5" s="669"/>
      <c r="T5" s="670"/>
      <c r="U5" s="668" t="s">
        <v>477</v>
      </c>
      <c r="V5" s="669"/>
      <c r="W5" s="670"/>
      <c r="X5" s="668" t="s">
        <v>478</v>
      </c>
      <c r="Y5" s="669"/>
      <c r="Z5" s="670"/>
      <c r="AA5" s="665"/>
      <c r="AB5" s="665"/>
      <c r="AC5" s="665"/>
      <c r="AD5" s="665"/>
      <c r="AE5" s="665"/>
      <c r="AF5" s="665"/>
    </row>
    <row r="6" spans="1:32" s="76" customFormat="1" ht="28.5" customHeight="1">
      <c r="A6" s="194">
        <v>1</v>
      </c>
      <c r="B6" s="753">
        <v>2</v>
      </c>
      <c r="C6" s="754"/>
      <c r="D6" s="668">
        <v>3</v>
      </c>
      <c r="E6" s="669"/>
      <c r="F6" s="669"/>
      <c r="G6" s="668">
        <v>4</v>
      </c>
      <c r="H6" s="669"/>
      <c r="I6" s="669"/>
      <c r="J6" s="669"/>
      <c r="K6" s="669"/>
      <c r="L6" s="669"/>
      <c r="M6" s="669"/>
      <c r="N6" s="669"/>
      <c r="O6" s="669"/>
      <c r="P6" s="669"/>
      <c r="Q6" s="670"/>
      <c r="R6" s="668">
        <v>5</v>
      </c>
      <c r="S6" s="669"/>
      <c r="T6" s="670"/>
      <c r="U6" s="668">
        <v>6</v>
      </c>
      <c r="V6" s="669"/>
      <c r="W6" s="670"/>
      <c r="X6" s="671">
        <v>7</v>
      </c>
      <c r="Y6" s="675"/>
      <c r="Z6" s="672"/>
      <c r="AA6" s="671">
        <v>8</v>
      </c>
      <c r="AB6" s="675"/>
      <c r="AC6" s="672"/>
      <c r="AD6" s="671">
        <v>9</v>
      </c>
      <c r="AE6" s="675"/>
      <c r="AF6" s="672"/>
    </row>
    <row r="7" spans="1:32" s="76" customFormat="1" ht="34.5" customHeight="1">
      <c r="A7" s="194">
        <v>1</v>
      </c>
      <c r="B7" s="755" t="s">
        <v>504</v>
      </c>
      <c r="C7" s="756"/>
      <c r="D7" s="747">
        <v>2006</v>
      </c>
      <c r="E7" s="748"/>
      <c r="F7" s="748"/>
      <c r="G7" s="747" t="s">
        <v>505</v>
      </c>
      <c r="H7" s="748"/>
      <c r="I7" s="748"/>
      <c r="J7" s="748"/>
      <c r="K7" s="748"/>
      <c r="L7" s="748"/>
      <c r="M7" s="748"/>
      <c r="N7" s="748"/>
      <c r="O7" s="748"/>
      <c r="P7" s="748"/>
      <c r="Q7" s="749"/>
      <c r="R7" s="740">
        <v>5.6</v>
      </c>
      <c r="S7" s="741"/>
      <c r="T7" s="742"/>
      <c r="U7" s="740">
        <v>10</v>
      </c>
      <c r="V7" s="741"/>
      <c r="W7" s="742"/>
      <c r="X7" s="750">
        <v>0</v>
      </c>
      <c r="Y7" s="751"/>
      <c r="Z7" s="752"/>
      <c r="AA7" s="740">
        <f>X7-U7</f>
        <v>-10</v>
      </c>
      <c r="AB7" s="741"/>
      <c r="AC7" s="742"/>
      <c r="AD7" s="740">
        <f>(X7/U7)*100</f>
        <v>0</v>
      </c>
      <c r="AE7" s="741"/>
      <c r="AF7" s="742"/>
    </row>
    <row r="8" spans="1:32" s="76" customFormat="1" ht="34.5" hidden="1" customHeight="1">
      <c r="A8" s="194"/>
      <c r="B8" s="755"/>
      <c r="C8" s="756"/>
      <c r="D8" s="747"/>
      <c r="E8" s="748"/>
      <c r="F8" s="748"/>
      <c r="G8" s="747"/>
      <c r="H8" s="748"/>
      <c r="I8" s="748"/>
      <c r="J8" s="748"/>
      <c r="K8" s="748"/>
      <c r="L8" s="748"/>
      <c r="M8" s="748"/>
      <c r="N8" s="748"/>
      <c r="O8" s="748"/>
      <c r="P8" s="748"/>
      <c r="Q8" s="749"/>
      <c r="R8" s="740"/>
      <c r="S8" s="741"/>
      <c r="T8" s="742"/>
      <c r="U8" s="740"/>
      <c r="V8" s="741"/>
      <c r="W8" s="742"/>
      <c r="X8" s="740"/>
      <c r="Y8" s="741"/>
      <c r="Z8" s="742"/>
      <c r="AA8" s="740">
        <f>X8-U8</f>
        <v>0</v>
      </c>
      <c r="AB8" s="741"/>
      <c r="AC8" s="742"/>
      <c r="AD8" s="740" t="e">
        <f>(X8/U8)*100</f>
        <v>#DIV/0!</v>
      </c>
      <c r="AE8" s="741"/>
      <c r="AF8" s="742"/>
    </row>
    <row r="9" spans="1:32" s="76" customFormat="1" ht="37.5" customHeight="1">
      <c r="A9" s="692" t="s">
        <v>50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4"/>
      <c r="R9" s="724">
        <f>SUM(R7:R8)</f>
        <v>5.6</v>
      </c>
      <c r="S9" s="725"/>
      <c r="T9" s="726"/>
      <c r="U9" s="724">
        <f>SUM(U7:U8)</f>
        <v>10</v>
      </c>
      <c r="V9" s="725"/>
      <c r="W9" s="726"/>
      <c r="X9" s="724">
        <f>SUM(X7:X8)</f>
        <v>0</v>
      </c>
      <c r="Y9" s="725"/>
      <c r="Z9" s="726"/>
      <c r="AA9" s="724">
        <f>X9-U9</f>
        <v>-10</v>
      </c>
      <c r="AB9" s="725"/>
      <c r="AC9" s="726"/>
      <c r="AD9" s="724">
        <f>(X9/U9)*100</f>
        <v>0</v>
      </c>
      <c r="AE9" s="725"/>
      <c r="AF9" s="726"/>
    </row>
    <row r="10" spans="1:32" s="76" customFormat="1" ht="11.2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7"/>
      <c r="AF10" s="197"/>
    </row>
    <row r="11" spans="1:32" s="76" customFormat="1" ht="10.5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  <c r="O11" s="199"/>
      <c r="P11" s="199"/>
      <c r="Q11" s="199"/>
      <c r="R11" s="200"/>
      <c r="S11" s="200"/>
      <c r="T11" s="200"/>
      <c r="U11" s="200"/>
      <c r="V11" s="200"/>
      <c r="W11" s="200"/>
      <c r="X11" s="201"/>
      <c r="Y11" s="201"/>
      <c r="Z11" s="201"/>
      <c r="AA11" s="201"/>
      <c r="AB11" s="201"/>
      <c r="AC11" s="201"/>
      <c r="AD11" s="201"/>
      <c r="AE11" s="202"/>
      <c r="AF11" s="202"/>
    </row>
    <row r="12" spans="1:32" s="203" customFormat="1" ht="18.75" customHeight="1">
      <c r="C12" s="204" t="s">
        <v>356</v>
      </c>
    </row>
    <row r="13" spans="1:32" s="203" customFormat="1" ht="18.75" customHeight="1">
      <c r="AF13" s="180" t="s">
        <v>385</v>
      </c>
    </row>
    <row r="14" spans="1:32" s="76" customFormat="1" ht="45.75" customHeight="1">
      <c r="A14" s="760" t="s">
        <v>47</v>
      </c>
      <c r="B14" s="743" t="s">
        <v>127</v>
      </c>
      <c r="C14" s="744"/>
      <c r="D14" s="654" t="s">
        <v>124</v>
      </c>
      <c r="E14" s="654"/>
      <c r="F14" s="654"/>
      <c r="G14" s="654"/>
      <c r="H14" s="679" t="s">
        <v>194</v>
      </c>
      <c r="I14" s="680"/>
      <c r="J14" s="680"/>
      <c r="K14" s="680"/>
      <c r="L14" s="680"/>
      <c r="M14" s="680"/>
      <c r="N14" s="680"/>
      <c r="O14" s="681"/>
      <c r="P14" s="679" t="s">
        <v>291</v>
      </c>
      <c r="Q14" s="681"/>
      <c r="R14" s="671" t="s">
        <v>126</v>
      </c>
      <c r="S14" s="675"/>
      <c r="T14" s="675"/>
      <c r="U14" s="675"/>
      <c r="V14" s="675"/>
      <c r="W14" s="675"/>
      <c r="X14" s="675"/>
      <c r="Y14" s="675"/>
      <c r="Z14" s="672"/>
      <c r="AA14" s="654" t="s">
        <v>329</v>
      </c>
      <c r="AB14" s="665"/>
      <c r="AC14" s="665"/>
      <c r="AD14" s="654" t="s">
        <v>330</v>
      </c>
      <c r="AE14" s="665"/>
      <c r="AF14" s="665"/>
    </row>
    <row r="15" spans="1:32" s="76" customFormat="1" ht="25" customHeight="1">
      <c r="A15" s="760"/>
      <c r="B15" s="762"/>
      <c r="C15" s="763"/>
      <c r="D15" s="654"/>
      <c r="E15" s="654"/>
      <c r="F15" s="654"/>
      <c r="G15" s="654"/>
      <c r="H15" s="757"/>
      <c r="I15" s="761"/>
      <c r="J15" s="761"/>
      <c r="K15" s="761"/>
      <c r="L15" s="761"/>
      <c r="M15" s="761"/>
      <c r="N15" s="761"/>
      <c r="O15" s="758"/>
      <c r="P15" s="757"/>
      <c r="Q15" s="758"/>
      <c r="R15" s="679" t="s">
        <v>479</v>
      </c>
      <c r="S15" s="680"/>
      <c r="T15" s="681"/>
      <c r="U15" s="679" t="s">
        <v>450</v>
      </c>
      <c r="V15" s="680"/>
      <c r="W15" s="681"/>
      <c r="X15" s="728" t="s">
        <v>478</v>
      </c>
      <c r="Y15" s="729"/>
      <c r="Z15" s="730"/>
      <c r="AA15" s="665"/>
      <c r="AB15" s="665"/>
      <c r="AC15" s="665"/>
      <c r="AD15" s="665"/>
      <c r="AE15" s="665"/>
      <c r="AF15" s="665"/>
    </row>
    <row r="16" spans="1:32" s="76" customFormat="1" ht="48" customHeight="1">
      <c r="A16" s="760"/>
      <c r="B16" s="745"/>
      <c r="C16" s="746"/>
      <c r="D16" s="654"/>
      <c r="E16" s="654"/>
      <c r="F16" s="654"/>
      <c r="G16" s="654"/>
      <c r="H16" s="682"/>
      <c r="I16" s="683"/>
      <c r="J16" s="683"/>
      <c r="K16" s="683"/>
      <c r="L16" s="683"/>
      <c r="M16" s="683"/>
      <c r="N16" s="683"/>
      <c r="O16" s="684"/>
      <c r="P16" s="682"/>
      <c r="Q16" s="684"/>
      <c r="R16" s="682"/>
      <c r="S16" s="683"/>
      <c r="T16" s="684"/>
      <c r="U16" s="682"/>
      <c r="V16" s="683"/>
      <c r="W16" s="684"/>
      <c r="X16" s="731"/>
      <c r="Y16" s="732"/>
      <c r="Z16" s="733"/>
      <c r="AA16" s="665"/>
      <c r="AB16" s="665"/>
      <c r="AC16" s="665"/>
      <c r="AD16" s="665"/>
      <c r="AE16" s="665"/>
      <c r="AF16" s="665"/>
    </row>
    <row r="17" spans="1:32" s="76" customFormat="1" ht="28.5" customHeight="1">
      <c r="A17" s="205">
        <v>1</v>
      </c>
      <c r="B17" s="753">
        <v>2</v>
      </c>
      <c r="C17" s="754"/>
      <c r="D17" s="654">
        <v>3</v>
      </c>
      <c r="E17" s="654"/>
      <c r="F17" s="654"/>
      <c r="G17" s="654"/>
      <c r="H17" s="668">
        <v>4</v>
      </c>
      <c r="I17" s="669"/>
      <c r="J17" s="669"/>
      <c r="K17" s="669"/>
      <c r="L17" s="669"/>
      <c r="M17" s="669"/>
      <c r="N17" s="669"/>
      <c r="O17" s="670"/>
      <c r="P17" s="668">
        <v>5</v>
      </c>
      <c r="Q17" s="670"/>
      <c r="R17" s="668">
        <v>6</v>
      </c>
      <c r="S17" s="669"/>
      <c r="T17" s="670"/>
      <c r="U17" s="668">
        <v>7</v>
      </c>
      <c r="V17" s="669"/>
      <c r="W17" s="670"/>
      <c r="X17" s="668">
        <v>8</v>
      </c>
      <c r="Y17" s="669"/>
      <c r="Z17" s="670"/>
      <c r="AA17" s="668">
        <v>9</v>
      </c>
      <c r="AB17" s="669"/>
      <c r="AC17" s="670"/>
      <c r="AD17" s="668">
        <v>10</v>
      </c>
      <c r="AE17" s="669"/>
      <c r="AF17" s="670"/>
    </row>
    <row r="18" spans="1:32" s="76" customFormat="1" ht="30.75" customHeight="1">
      <c r="A18" s="206"/>
      <c r="B18" s="697"/>
      <c r="C18" s="698"/>
      <c r="D18" s="667"/>
      <c r="E18" s="667"/>
      <c r="F18" s="667"/>
      <c r="G18" s="667"/>
      <c r="H18" s="700"/>
      <c r="I18" s="701"/>
      <c r="J18" s="701"/>
      <c r="K18" s="701"/>
      <c r="L18" s="701"/>
      <c r="M18" s="701"/>
      <c r="N18" s="701"/>
      <c r="O18" s="702"/>
      <c r="P18" s="695"/>
      <c r="Q18" s="696"/>
      <c r="R18" s="663"/>
      <c r="S18" s="703"/>
      <c r="T18" s="664"/>
      <c r="U18" s="663"/>
      <c r="V18" s="703"/>
      <c r="W18" s="664"/>
      <c r="X18" s="663"/>
      <c r="Y18" s="703"/>
      <c r="Z18" s="664"/>
      <c r="AA18" s="663">
        <f>X18-U18</f>
        <v>0</v>
      </c>
      <c r="AB18" s="703"/>
      <c r="AC18" s="664"/>
      <c r="AD18" s="735" t="e">
        <f>(X18/U18)*100</f>
        <v>#DIV/0!</v>
      </c>
      <c r="AE18" s="736"/>
      <c r="AF18" s="737"/>
    </row>
    <row r="19" spans="1:32" s="76" customFormat="1" ht="30.75" customHeight="1">
      <c r="A19" s="206"/>
      <c r="B19" s="697"/>
      <c r="C19" s="698"/>
      <c r="D19" s="667"/>
      <c r="E19" s="667"/>
      <c r="F19" s="667"/>
      <c r="G19" s="667"/>
      <c r="H19" s="700"/>
      <c r="I19" s="701"/>
      <c r="J19" s="701"/>
      <c r="K19" s="701"/>
      <c r="L19" s="701"/>
      <c r="M19" s="701"/>
      <c r="N19" s="701"/>
      <c r="O19" s="702"/>
      <c r="P19" s="695"/>
      <c r="Q19" s="696"/>
      <c r="R19" s="663"/>
      <c r="S19" s="703"/>
      <c r="T19" s="664"/>
      <c r="U19" s="663"/>
      <c r="V19" s="703"/>
      <c r="W19" s="664"/>
      <c r="X19" s="663"/>
      <c r="Y19" s="703"/>
      <c r="Z19" s="664"/>
      <c r="AA19" s="663">
        <f>X19-U19</f>
        <v>0</v>
      </c>
      <c r="AB19" s="703"/>
      <c r="AC19" s="664"/>
      <c r="AD19" s="735" t="e">
        <f>(X19/U19)*100</f>
        <v>#DIV/0!</v>
      </c>
      <c r="AE19" s="736"/>
      <c r="AF19" s="737"/>
    </row>
    <row r="20" spans="1:32" s="76" customFormat="1" ht="38.25" customHeight="1">
      <c r="A20" s="692" t="s">
        <v>50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4"/>
      <c r="R20" s="673">
        <f>SUM(R18:R19)</f>
        <v>0</v>
      </c>
      <c r="S20" s="734"/>
      <c r="T20" s="674"/>
      <c r="U20" s="673">
        <f>SUM(U18:U19)</f>
        <v>0</v>
      </c>
      <c r="V20" s="734"/>
      <c r="W20" s="674"/>
      <c r="X20" s="673">
        <f>SUM(X18:X19)</f>
        <v>0</v>
      </c>
      <c r="Y20" s="734"/>
      <c r="Z20" s="674"/>
      <c r="AA20" s="673">
        <f>X20-U20</f>
        <v>0</v>
      </c>
      <c r="AB20" s="734"/>
      <c r="AC20" s="674"/>
      <c r="AD20" s="773" t="e">
        <f>(X20/U20)*100</f>
        <v>#DIV/0!</v>
      </c>
      <c r="AE20" s="774"/>
      <c r="AF20" s="775"/>
    </row>
    <row r="21" spans="1:32" s="76" customFormat="1" ht="20.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1"/>
      <c r="R21" s="207"/>
      <c r="S21" s="207"/>
      <c r="T21" s="207"/>
      <c r="U21" s="207"/>
      <c r="V21" s="207"/>
      <c r="W21" s="141"/>
      <c r="X21" s="141"/>
      <c r="Y21" s="141"/>
      <c r="Z21" s="141"/>
      <c r="AA21" s="141"/>
      <c r="AB21" s="141"/>
      <c r="AC21" s="141"/>
      <c r="AD21" s="141"/>
      <c r="AE21" s="141"/>
      <c r="AF21" s="207"/>
    </row>
    <row r="22" spans="1:32" s="76" customFormat="1" ht="16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1"/>
      <c r="R22" s="207"/>
      <c r="S22" s="207"/>
      <c r="T22" s="207"/>
      <c r="U22" s="207"/>
      <c r="V22" s="207"/>
      <c r="W22" s="141"/>
      <c r="X22" s="141"/>
      <c r="Y22" s="141"/>
      <c r="Z22" s="141"/>
      <c r="AA22" s="141"/>
      <c r="AB22" s="141"/>
      <c r="AC22" s="141"/>
      <c r="AD22" s="141"/>
      <c r="AE22" s="141"/>
      <c r="AF22" s="207"/>
    </row>
    <row r="23" spans="1:32" s="203" customFormat="1" ht="18.75" customHeight="1">
      <c r="A23" s="208"/>
      <c r="B23" s="208"/>
      <c r="C23" s="208" t="s">
        <v>480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</row>
    <row r="24" spans="1:32" s="76" customFormat="1" ht="20.5">
      <c r="A24" s="209"/>
      <c r="B24" s="209"/>
      <c r="C24" s="209"/>
      <c r="D24" s="209"/>
      <c r="E24" s="209"/>
      <c r="F24" s="209"/>
      <c r="G24" s="209"/>
      <c r="H24" s="209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09"/>
      <c r="X24" s="141"/>
      <c r="Y24" s="141"/>
      <c r="Z24" s="727"/>
      <c r="AA24" s="727"/>
      <c r="AB24" s="727"/>
      <c r="AC24" s="141"/>
      <c r="AD24" s="727" t="s">
        <v>331</v>
      </c>
      <c r="AE24" s="727"/>
      <c r="AF24" s="727"/>
    </row>
    <row r="25" spans="1:32" s="76" customFormat="1" ht="38.25" customHeight="1">
      <c r="A25" s="738" t="s">
        <v>47</v>
      </c>
      <c r="B25" s="743" t="s">
        <v>148</v>
      </c>
      <c r="C25" s="770"/>
      <c r="D25" s="770"/>
      <c r="E25" s="770"/>
      <c r="F25" s="770"/>
      <c r="G25" s="770"/>
      <c r="H25" s="770"/>
      <c r="I25" s="770"/>
      <c r="J25" s="770"/>
      <c r="K25" s="770"/>
      <c r="L25" s="744"/>
      <c r="M25" s="721" t="s">
        <v>49</v>
      </c>
      <c r="N25" s="722"/>
      <c r="O25" s="722"/>
      <c r="P25" s="723"/>
      <c r="Q25" s="721" t="s">
        <v>72</v>
      </c>
      <c r="R25" s="722"/>
      <c r="S25" s="722"/>
      <c r="T25" s="723"/>
      <c r="U25" s="721" t="s">
        <v>175</v>
      </c>
      <c r="V25" s="722"/>
      <c r="W25" s="722"/>
      <c r="X25" s="723"/>
      <c r="Y25" s="721" t="s">
        <v>94</v>
      </c>
      <c r="Z25" s="722"/>
      <c r="AA25" s="722"/>
      <c r="AB25" s="723"/>
      <c r="AC25" s="721" t="s">
        <v>50</v>
      </c>
      <c r="AD25" s="722"/>
      <c r="AE25" s="722"/>
      <c r="AF25" s="723"/>
    </row>
    <row r="26" spans="1:32" s="76" customFormat="1" ht="34.5" customHeight="1">
      <c r="A26" s="767"/>
      <c r="B26" s="762"/>
      <c r="C26" s="771"/>
      <c r="D26" s="771"/>
      <c r="E26" s="771"/>
      <c r="F26" s="771"/>
      <c r="G26" s="771"/>
      <c r="H26" s="771"/>
      <c r="I26" s="771"/>
      <c r="J26" s="771"/>
      <c r="K26" s="771"/>
      <c r="L26" s="763"/>
      <c r="M26" s="719" t="s">
        <v>146</v>
      </c>
      <c r="N26" s="719" t="s">
        <v>147</v>
      </c>
      <c r="O26" s="719" t="s">
        <v>158</v>
      </c>
      <c r="P26" s="719" t="s">
        <v>159</v>
      </c>
      <c r="Q26" s="719" t="s">
        <v>146</v>
      </c>
      <c r="R26" s="719" t="s">
        <v>147</v>
      </c>
      <c r="S26" s="719" t="s">
        <v>158</v>
      </c>
      <c r="T26" s="719" t="s">
        <v>159</v>
      </c>
      <c r="U26" s="719" t="s">
        <v>146</v>
      </c>
      <c r="V26" s="719" t="s">
        <v>147</v>
      </c>
      <c r="W26" s="719" t="s">
        <v>158</v>
      </c>
      <c r="X26" s="719" t="s">
        <v>159</v>
      </c>
      <c r="Y26" s="719" t="s">
        <v>146</v>
      </c>
      <c r="Z26" s="719" t="s">
        <v>147</v>
      </c>
      <c r="AA26" s="719" t="s">
        <v>158</v>
      </c>
      <c r="AB26" s="719" t="s">
        <v>159</v>
      </c>
      <c r="AC26" s="719" t="s">
        <v>146</v>
      </c>
      <c r="AD26" s="719" t="s">
        <v>147</v>
      </c>
      <c r="AE26" s="719" t="s">
        <v>158</v>
      </c>
      <c r="AF26" s="719" t="s">
        <v>159</v>
      </c>
    </row>
    <row r="27" spans="1:32" s="76" customFormat="1" ht="25" customHeight="1">
      <c r="A27" s="739"/>
      <c r="B27" s="745"/>
      <c r="C27" s="772"/>
      <c r="D27" s="772"/>
      <c r="E27" s="772"/>
      <c r="F27" s="772"/>
      <c r="G27" s="772"/>
      <c r="H27" s="772"/>
      <c r="I27" s="772"/>
      <c r="J27" s="772"/>
      <c r="K27" s="772"/>
      <c r="L27" s="746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</row>
    <row r="28" spans="1:32" s="76" customFormat="1" ht="33.75" customHeight="1">
      <c r="A28" s="206">
        <v>1</v>
      </c>
      <c r="B28" s="759">
        <v>2</v>
      </c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211">
        <v>3</v>
      </c>
      <c r="N28" s="211">
        <v>4</v>
      </c>
      <c r="O28" s="211">
        <v>5</v>
      </c>
      <c r="P28" s="211">
        <v>6</v>
      </c>
      <c r="Q28" s="211">
        <v>7</v>
      </c>
      <c r="R28" s="211">
        <v>8</v>
      </c>
      <c r="S28" s="211">
        <v>9</v>
      </c>
      <c r="T28" s="211">
        <v>10</v>
      </c>
      <c r="U28" s="211">
        <v>11</v>
      </c>
      <c r="V28" s="211">
        <v>12</v>
      </c>
      <c r="W28" s="211">
        <v>13</v>
      </c>
      <c r="X28" s="211">
        <v>14</v>
      </c>
      <c r="Y28" s="211">
        <v>15</v>
      </c>
      <c r="Z28" s="211">
        <v>16</v>
      </c>
      <c r="AA28" s="211">
        <v>17</v>
      </c>
      <c r="AB28" s="211">
        <v>18</v>
      </c>
      <c r="AC28" s="211">
        <v>19</v>
      </c>
      <c r="AD28" s="211">
        <v>20</v>
      </c>
      <c r="AE28" s="211">
        <v>21</v>
      </c>
      <c r="AF28" s="211">
        <v>22</v>
      </c>
    </row>
    <row r="29" spans="1:32" s="76" customFormat="1" ht="28.5" customHeight="1">
      <c r="A29" s="194">
        <v>1</v>
      </c>
      <c r="B29" s="708" t="s">
        <v>506</v>
      </c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26"/>
      <c r="N29" s="26"/>
      <c r="O29" s="26">
        <f>N29-M29</f>
        <v>0</v>
      </c>
      <c r="P29" s="348" t="e">
        <f>N29/M29*100</f>
        <v>#DIV/0!</v>
      </c>
      <c r="Q29" s="26"/>
      <c r="R29" s="26"/>
      <c r="S29" s="26">
        <f>R29-Q29</f>
        <v>0</v>
      </c>
      <c r="T29" s="348" t="e">
        <f>R29/Q29*100</f>
        <v>#DIV/0!</v>
      </c>
      <c r="U29" s="26"/>
      <c r="V29" s="26"/>
      <c r="W29" s="26">
        <f>V29-U29</f>
        <v>0</v>
      </c>
      <c r="X29" s="348" t="e">
        <f>V29/U29*100</f>
        <v>#DIV/0!</v>
      </c>
      <c r="Y29" s="26"/>
      <c r="Z29" s="26"/>
      <c r="AA29" s="26">
        <f>Z29-Y29</f>
        <v>0</v>
      </c>
      <c r="AB29" s="348" t="e">
        <f>Z29/Y29*100</f>
        <v>#DIV/0!</v>
      </c>
      <c r="AC29" s="26">
        <f t="shared" ref="AC29:AD32" si="0">SUM(M29,Q29,U29,Y29)</f>
        <v>0</v>
      </c>
      <c r="AD29" s="26">
        <f t="shared" si="0"/>
        <v>0</v>
      </c>
      <c r="AE29" s="26">
        <f>AD29-AC29</f>
        <v>0</v>
      </c>
      <c r="AF29" s="348" t="e">
        <f>AD29/AC29*100</f>
        <v>#DIV/0!</v>
      </c>
    </row>
    <row r="30" spans="1:32" s="76" customFormat="1" ht="28.5" customHeight="1">
      <c r="A30" s="194"/>
      <c r="B30" s="707" t="s">
        <v>507</v>
      </c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26"/>
      <c r="N30" s="26"/>
      <c r="O30" s="26">
        <f>N30-M30</f>
        <v>0</v>
      </c>
      <c r="P30" s="348" t="e">
        <f>N30/M30*100</f>
        <v>#DIV/0!</v>
      </c>
      <c r="Q30" s="26">
        <v>13.3</v>
      </c>
      <c r="R30" s="341">
        <v>13.3</v>
      </c>
      <c r="S30" s="26">
        <f>R30-Q30</f>
        <v>0</v>
      </c>
      <c r="T30" s="46">
        <f>R30/Q30*100</f>
        <v>100</v>
      </c>
      <c r="U30" s="26"/>
      <c r="V30" s="26"/>
      <c r="W30" s="26">
        <f>V30-U30</f>
        <v>0</v>
      </c>
      <c r="X30" s="348" t="e">
        <f>V30/U30*100</f>
        <v>#DIV/0!</v>
      </c>
      <c r="Y30" s="26"/>
      <c r="Z30" s="26"/>
      <c r="AA30" s="26">
        <f>Z30-Y30</f>
        <v>0</v>
      </c>
      <c r="AB30" s="348" t="e">
        <f>Z30/Y30*100</f>
        <v>#DIV/0!</v>
      </c>
      <c r="AC30" s="26">
        <f t="shared" si="0"/>
        <v>13.3</v>
      </c>
      <c r="AD30" s="26">
        <f t="shared" si="0"/>
        <v>13.3</v>
      </c>
      <c r="AE30" s="26">
        <f>AD30-AC30</f>
        <v>0</v>
      </c>
      <c r="AF30" s="46">
        <f>AD30/AC30*100</f>
        <v>100</v>
      </c>
    </row>
    <row r="31" spans="1:32" s="76" customFormat="1" ht="28.5" customHeight="1">
      <c r="A31" s="194">
        <v>2</v>
      </c>
      <c r="B31" s="708" t="s">
        <v>508</v>
      </c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26"/>
      <c r="N31" s="26"/>
      <c r="O31" s="26">
        <f>N31-M31</f>
        <v>0</v>
      </c>
      <c r="P31" s="348" t="e">
        <f>N31/M31*100</f>
        <v>#DIV/0!</v>
      </c>
      <c r="Q31" s="26"/>
      <c r="R31" s="341"/>
      <c r="S31" s="26">
        <f>R31-Q31</f>
        <v>0</v>
      </c>
      <c r="T31" s="348" t="e">
        <f>R31/Q31*100</f>
        <v>#DIV/0!</v>
      </c>
      <c r="U31" s="26"/>
      <c r="V31" s="26"/>
      <c r="W31" s="26">
        <f>V31-U31</f>
        <v>0</v>
      </c>
      <c r="X31" s="348" t="e">
        <f>V31/U31*100</f>
        <v>#DIV/0!</v>
      </c>
      <c r="Y31" s="26"/>
      <c r="Z31" s="26"/>
      <c r="AA31" s="26">
        <f>Z31-Y31</f>
        <v>0</v>
      </c>
      <c r="AB31" s="348" t="e">
        <f>Z31/Y31*100</f>
        <v>#DIV/0!</v>
      </c>
      <c r="AC31" s="26">
        <f t="shared" si="0"/>
        <v>0</v>
      </c>
      <c r="AD31" s="26">
        <f t="shared" si="0"/>
        <v>0</v>
      </c>
      <c r="AE31" s="26">
        <f>AD31-AC31</f>
        <v>0</v>
      </c>
      <c r="AF31" s="348" t="e">
        <f>AD31/AC31*100</f>
        <v>#DIV/0!</v>
      </c>
    </row>
    <row r="32" spans="1:32" s="76" customFormat="1" ht="28.5" customHeight="1">
      <c r="A32" s="194"/>
      <c r="B32" s="707" t="s">
        <v>509</v>
      </c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26"/>
      <c r="N32" s="26"/>
      <c r="O32" s="26">
        <f>N32-M32</f>
        <v>0</v>
      </c>
      <c r="P32" s="348" t="e">
        <f>N32/M32*100</f>
        <v>#DIV/0!</v>
      </c>
      <c r="Q32" s="26">
        <v>403.6</v>
      </c>
      <c r="R32" s="341">
        <v>403.6</v>
      </c>
      <c r="S32" s="26">
        <f>R32-Q32</f>
        <v>0</v>
      </c>
      <c r="T32" s="46">
        <f>R32/Q32*100</f>
        <v>100</v>
      </c>
      <c r="U32" s="26"/>
      <c r="V32" s="26"/>
      <c r="W32" s="26">
        <f>V32-U32</f>
        <v>0</v>
      </c>
      <c r="X32" s="348" t="e">
        <f>V32/U32*100</f>
        <v>#DIV/0!</v>
      </c>
      <c r="Y32" s="26"/>
      <c r="Z32" s="26"/>
      <c r="AA32" s="26">
        <f>Z32-Y32</f>
        <v>0</v>
      </c>
      <c r="AB32" s="348" t="e">
        <f>Z32/Y32*100</f>
        <v>#DIV/0!</v>
      </c>
      <c r="AC32" s="26">
        <f t="shared" si="0"/>
        <v>403.6</v>
      </c>
      <c r="AD32" s="26">
        <f t="shared" si="0"/>
        <v>403.6</v>
      </c>
      <c r="AE32" s="26">
        <f>AD32-AC32</f>
        <v>0</v>
      </c>
      <c r="AF32" s="46">
        <f>AD32/AC32*100</f>
        <v>100</v>
      </c>
    </row>
    <row r="33" spans="1:32" s="76" customFormat="1" ht="33.75" customHeight="1">
      <c r="A33" s="704" t="s">
        <v>50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6"/>
      <c r="M33" s="24">
        <f t="shared" ref="M33:AD33" si="1">SUM(M29:M32)</f>
        <v>0</v>
      </c>
      <c r="N33" s="24">
        <f t="shared" si="1"/>
        <v>0</v>
      </c>
      <c r="O33" s="24">
        <f>SUM(O29:O32)</f>
        <v>0</v>
      </c>
      <c r="P33" s="364" t="e">
        <f>N33/M33*100</f>
        <v>#DIV/0!</v>
      </c>
      <c r="Q33" s="24">
        <f t="shared" si="1"/>
        <v>416.90000000000003</v>
      </c>
      <c r="R33" s="343">
        <f t="shared" si="1"/>
        <v>416.90000000000003</v>
      </c>
      <c r="S33" s="24">
        <f>SUM(S29:S32)</f>
        <v>0</v>
      </c>
      <c r="T33" s="45">
        <f>R33/Q33*100</f>
        <v>100</v>
      </c>
      <c r="U33" s="24">
        <f t="shared" si="1"/>
        <v>0</v>
      </c>
      <c r="V33" s="24">
        <f t="shared" si="1"/>
        <v>0</v>
      </c>
      <c r="W33" s="24">
        <f>SUM(W29:W32)</f>
        <v>0</v>
      </c>
      <c r="X33" s="364" t="e">
        <f>V33/U33*100</f>
        <v>#DIV/0!</v>
      </c>
      <c r="Y33" s="24">
        <f t="shared" si="1"/>
        <v>0</v>
      </c>
      <c r="Z33" s="24">
        <f t="shared" si="1"/>
        <v>0</v>
      </c>
      <c r="AA33" s="24">
        <f>SUM(AA29:AA32)</f>
        <v>0</v>
      </c>
      <c r="AB33" s="364" t="e">
        <f>Z33/Y33*100</f>
        <v>#DIV/0!</v>
      </c>
      <c r="AC33" s="24">
        <f t="shared" si="1"/>
        <v>416.90000000000003</v>
      </c>
      <c r="AD33" s="24">
        <f t="shared" si="1"/>
        <v>416.90000000000003</v>
      </c>
      <c r="AE33" s="24">
        <f>SUM(AE29:AE32)</f>
        <v>0</v>
      </c>
      <c r="AF33" s="45">
        <f>AD33/AC33*100</f>
        <v>100</v>
      </c>
    </row>
    <row r="34" spans="1:32" s="76" customFormat="1" ht="34.5" customHeight="1">
      <c r="A34" s="709" t="s">
        <v>51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1"/>
      <c r="M34" s="26">
        <f>M33/AC33*100</f>
        <v>0</v>
      </c>
      <c r="N34" s="26">
        <f>N33/AD33*100</f>
        <v>0</v>
      </c>
      <c r="O34" s="26"/>
      <c r="P34" s="26"/>
      <c r="Q34" s="26">
        <f>Q33/AC33*100</f>
        <v>100</v>
      </c>
      <c r="R34" s="26">
        <f>R33/AD33*100</f>
        <v>100</v>
      </c>
      <c r="S34" s="26"/>
      <c r="T34" s="26"/>
      <c r="U34" s="26">
        <f>U33/AC33*100</f>
        <v>0</v>
      </c>
      <c r="V34" s="26">
        <f>V33/AD33*100</f>
        <v>0</v>
      </c>
      <c r="W34" s="26"/>
      <c r="X34" s="26"/>
      <c r="Y34" s="26">
        <f>Y33/AC33*100</f>
        <v>0</v>
      </c>
      <c r="Z34" s="26">
        <f>Z33/AD33*100</f>
        <v>0</v>
      </c>
      <c r="AA34" s="26"/>
      <c r="AB34" s="26"/>
      <c r="AC34" s="26">
        <f>SUM(M34,Q34,U34,Y34)</f>
        <v>100</v>
      </c>
      <c r="AD34" s="26">
        <f>SUM(N34,R34,V34,Z34)</f>
        <v>100</v>
      </c>
      <c r="AE34" s="26"/>
      <c r="AF34" s="26"/>
    </row>
    <row r="35" spans="1:32" s="76" customFormat="1" ht="15" customHeight="1">
      <c r="A35" s="212"/>
      <c r="B35" s="212"/>
      <c r="C35" s="21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</row>
    <row r="36" spans="1:32" s="76" customFormat="1" ht="15" customHeight="1">
      <c r="A36" s="212"/>
      <c r="B36" s="212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</row>
    <row r="37" spans="1:32" s="203" customFormat="1" ht="31.5" customHeight="1">
      <c r="A37" s="208"/>
      <c r="B37" s="208"/>
      <c r="C37" s="208" t="s">
        <v>357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32" s="215" customFormat="1" ht="20.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214"/>
      <c r="L38" s="141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766" t="s">
        <v>331</v>
      </c>
      <c r="AE38" s="766"/>
      <c r="AF38" s="766"/>
    </row>
    <row r="39" spans="1:32" s="216" customFormat="1" ht="34.5" customHeight="1">
      <c r="A39" s="665" t="s">
        <v>47</v>
      </c>
      <c r="B39" s="679" t="s">
        <v>185</v>
      </c>
      <c r="C39" s="681"/>
      <c r="D39" s="654" t="s">
        <v>187</v>
      </c>
      <c r="E39" s="654"/>
      <c r="F39" s="654" t="s">
        <v>131</v>
      </c>
      <c r="G39" s="654"/>
      <c r="H39" s="654" t="s">
        <v>289</v>
      </c>
      <c r="I39" s="654"/>
      <c r="J39" s="654" t="s">
        <v>290</v>
      </c>
      <c r="K39" s="654"/>
      <c r="L39" s="654" t="s">
        <v>461</v>
      </c>
      <c r="M39" s="654"/>
      <c r="N39" s="654"/>
      <c r="O39" s="654"/>
      <c r="P39" s="654"/>
      <c r="Q39" s="654"/>
      <c r="R39" s="654"/>
      <c r="S39" s="654"/>
      <c r="T39" s="654"/>
      <c r="U39" s="654"/>
      <c r="V39" s="654" t="s">
        <v>186</v>
      </c>
      <c r="W39" s="654"/>
      <c r="X39" s="654"/>
      <c r="Y39" s="654"/>
      <c r="Z39" s="654"/>
      <c r="AA39" s="654" t="s">
        <v>292</v>
      </c>
      <c r="AB39" s="654"/>
      <c r="AC39" s="654"/>
      <c r="AD39" s="654"/>
      <c r="AE39" s="654"/>
      <c r="AF39" s="654"/>
    </row>
    <row r="40" spans="1:32" s="216" customFormat="1" ht="52.5" customHeight="1">
      <c r="A40" s="665"/>
      <c r="B40" s="757"/>
      <c r="C40" s="758"/>
      <c r="D40" s="654"/>
      <c r="E40" s="654"/>
      <c r="F40" s="654"/>
      <c r="G40" s="654"/>
      <c r="H40" s="654"/>
      <c r="I40" s="654"/>
      <c r="J40" s="654"/>
      <c r="K40" s="654"/>
      <c r="L40" s="654" t="s">
        <v>169</v>
      </c>
      <c r="M40" s="654"/>
      <c r="N40" s="654" t="s">
        <v>173</v>
      </c>
      <c r="O40" s="654"/>
      <c r="P40" s="654" t="s">
        <v>174</v>
      </c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</row>
    <row r="41" spans="1:32" s="217" customFormat="1" ht="90" customHeight="1">
      <c r="A41" s="665"/>
      <c r="B41" s="682"/>
      <c r="C41" s="68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 t="s">
        <v>170</v>
      </c>
      <c r="Q41" s="654"/>
      <c r="R41" s="654" t="s">
        <v>171</v>
      </c>
      <c r="S41" s="654"/>
      <c r="T41" s="654" t="s">
        <v>172</v>
      </c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</row>
    <row r="42" spans="1:32" s="216" customFormat="1" ht="30" customHeight="1">
      <c r="A42" s="167">
        <v>1</v>
      </c>
      <c r="B42" s="668">
        <v>2</v>
      </c>
      <c r="C42" s="670"/>
      <c r="D42" s="654">
        <v>3</v>
      </c>
      <c r="E42" s="654"/>
      <c r="F42" s="654">
        <v>4</v>
      </c>
      <c r="G42" s="654"/>
      <c r="H42" s="654">
        <v>5</v>
      </c>
      <c r="I42" s="654"/>
      <c r="J42" s="654">
        <v>6</v>
      </c>
      <c r="K42" s="654"/>
      <c r="L42" s="668">
        <v>7</v>
      </c>
      <c r="M42" s="670"/>
      <c r="N42" s="668">
        <v>8</v>
      </c>
      <c r="O42" s="670"/>
      <c r="P42" s="654">
        <v>9</v>
      </c>
      <c r="Q42" s="654"/>
      <c r="R42" s="665">
        <v>10</v>
      </c>
      <c r="S42" s="665"/>
      <c r="T42" s="654">
        <v>11</v>
      </c>
      <c r="U42" s="654"/>
      <c r="V42" s="654">
        <v>12</v>
      </c>
      <c r="W42" s="654"/>
      <c r="X42" s="654"/>
      <c r="Y42" s="654"/>
      <c r="Z42" s="654"/>
      <c r="AA42" s="654">
        <v>13</v>
      </c>
      <c r="AB42" s="654"/>
      <c r="AC42" s="654"/>
      <c r="AD42" s="654"/>
      <c r="AE42" s="654"/>
      <c r="AF42" s="654"/>
    </row>
    <row r="43" spans="1:32" s="216" customFormat="1" ht="30.75" customHeight="1">
      <c r="A43" s="218"/>
      <c r="B43" s="768"/>
      <c r="C43" s="769"/>
      <c r="D43" s="667"/>
      <c r="E43" s="667"/>
      <c r="F43" s="699"/>
      <c r="G43" s="699"/>
      <c r="H43" s="699"/>
      <c r="I43" s="699"/>
      <c r="J43" s="699"/>
      <c r="K43" s="699"/>
      <c r="L43" s="663"/>
      <c r="M43" s="664"/>
      <c r="N43" s="663">
        <f t="shared" ref="N43:N44" si="2">SUM(P43,R43,T43)</f>
        <v>0</v>
      </c>
      <c r="O43" s="664"/>
      <c r="P43" s="699"/>
      <c r="Q43" s="699"/>
      <c r="R43" s="699"/>
      <c r="S43" s="699"/>
      <c r="T43" s="699"/>
      <c r="U43" s="699"/>
      <c r="V43" s="691"/>
      <c r="W43" s="691"/>
      <c r="X43" s="691"/>
      <c r="Y43" s="691"/>
      <c r="Z43" s="691"/>
      <c r="AA43" s="662"/>
      <c r="AB43" s="662"/>
      <c r="AC43" s="662"/>
      <c r="AD43" s="662"/>
      <c r="AE43" s="662"/>
      <c r="AF43" s="662"/>
    </row>
    <row r="44" spans="1:32" s="216" customFormat="1" ht="33" customHeight="1">
      <c r="A44" s="218"/>
      <c r="B44" s="768"/>
      <c r="C44" s="769"/>
      <c r="D44" s="667"/>
      <c r="E44" s="667"/>
      <c r="F44" s="699"/>
      <c r="G44" s="699"/>
      <c r="H44" s="699"/>
      <c r="I44" s="699"/>
      <c r="J44" s="699"/>
      <c r="K44" s="699"/>
      <c r="L44" s="663"/>
      <c r="M44" s="664"/>
      <c r="N44" s="663">
        <f t="shared" si="2"/>
        <v>0</v>
      </c>
      <c r="O44" s="664"/>
      <c r="P44" s="699"/>
      <c r="Q44" s="699"/>
      <c r="R44" s="699"/>
      <c r="S44" s="699"/>
      <c r="T44" s="699"/>
      <c r="U44" s="699"/>
      <c r="V44" s="691"/>
      <c r="W44" s="691"/>
      <c r="X44" s="691"/>
      <c r="Y44" s="691"/>
      <c r="Z44" s="691"/>
      <c r="AA44" s="662"/>
      <c r="AB44" s="662"/>
      <c r="AC44" s="662"/>
      <c r="AD44" s="662"/>
      <c r="AE44" s="662"/>
      <c r="AF44" s="662"/>
    </row>
    <row r="45" spans="1:32" s="216" customFormat="1" ht="37.5" customHeight="1">
      <c r="A45" s="716" t="s">
        <v>50</v>
      </c>
      <c r="B45" s="717"/>
      <c r="C45" s="717"/>
      <c r="D45" s="717"/>
      <c r="E45" s="718"/>
      <c r="F45" s="713">
        <f>SUM(F43:F44)</f>
        <v>0</v>
      </c>
      <c r="G45" s="713"/>
      <c r="H45" s="713">
        <f>SUM(H43:H44)</f>
        <v>0</v>
      </c>
      <c r="I45" s="713"/>
      <c r="J45" s="713">
        <f>SUM(J43:J44)</f>
        <v>0</v>
      </c>
      <c r="K45" s="713"/>
      <c r="L45" s="713">
        <f>SUM(L43:L44)</f>
        <v>0</v>
      </c>
      <c r="M45" s="713"/>
      <c r="N45" s="713">
        <f>SUM(N43:N44)</f>
        <v>0</v>
      </c>
      <c r="O45" s="713"/>
      <c r="P45" s="713">
        <f>SUM(P43:P44)</f>
        <v>0</v>
      </c>
      <c r="Q45" s="713"/>
      <c r="R45" s="713">
        <f>SUM(R43:R44)</f>
        <v>0</v>
      </c>
      <c r="S45" s="713"/>
      <c r="T45" s="713">
        <f>SUM(T43:T44)</f>
        <v>0</v>
      </c>
      <c r="U45" s="713"/>
      <c r="V45" s="715"/>
      <c r="W45" s="715"/>
      <c r="X45" s="715"/>
      <c r="Y45" s="715"/>
      <c r="Z45" s="715"/>
      <c r="AA45" s="676"/>
      <c r="AB45" s="676"/>
      <c r="AC45" s="676"/>
      <c r="AD45" s="676"/>
      <c r="AE45" s="676"/>
      <c r="AF45" s="676"/>
    </row>
    <row r="46" spans="1:32" s="76" customFormat="1" ht="15" customHeight="1">
      <c r="A46" s="212"/>
      <c r="B46" s="212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</row>
    <row r="47" spans="1:32" s="76" customFormat="1" ht="15" customHeight="1">
      <c r="A47" s="212"/>
      <c r="B47" s="212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</row>
    <row r="48" spans="1:32" s="76" customFormat="1" ht="15" customHeight="1">
      <c r="A48" s="212"/>
      <c r="B48" s="212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</row>
    <row r="49" spans="1:32" s="76" customFormat="1" ht="15" customHeight="1">
      <c r="A49" s="212"/>
      <c r="B49" s="212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</row>
    <row r="50" spans="1:32" s="76" customFormat="1" ht="32.25" customHeight="1">
      <c r="A50" s="212"/>
      <c r="B50" s="714" t="s">
        <v>375</v>
      </c>
      <c r="C50" s="714"/>
      <c r="D50" s="714"/>
      <c r="E50" s="714"/>
      <c r="F50" s="714"/>
      <c r="G50" s="714"/>
      <c r="H50" s="213"/>
      <c r="I50" s="213"/>
      <c r="J50" s="213"/>
      <c r="K50" s="213"/>
      <c r="L50" s="213"/>
      <c r="M50" s="712" t="s">
        <v>168</v>
      </c>
      <c r="N50" s="712"/>
      <c r="O50" s="712"/>
      <c r="P50" s="712"/>
      <c r="Q50" s="712"/>
      <c r="R50" s="213"/>
      <c r="S50" s="213"/>
      <c r="T50" s="213"/>
      <c r="U50" s="213"/>
      <c r="V50" s="213"/>
      <c r="W50" s="584" t="s">
        <v>494</v>
      </c>
      <c r="X50" s="584"/>
      <c r="Y50" s="584"/>
      <c r="Z50" s="584"/>
      <c r="AA50" s="584"/>
      <c r="AB50" s="141"/>
      <c r="AC50" s="141"/>
      <c r="AD50" s="141"/>
      <c r="AE50" s="141"/>
      <c r="AF50" s="141"/>
    </row>
    <row r="51" spans="1:32" s="145" customFormat="1" ht="33.75" customHeight="1">
      <c r="B51" s="582" t="s">
        <v>65</v>
      </c>
      <c r="C51" s="582"/>
      <c r="D51" s="582"/>
      <c r="E51" s="582"/>
      <c r="F51" s="582"/>
      <c r="G51" s="582"/>
      <c r="H51" s="203"/>
      <c r="I51" s="203"/>
      <c r="J51" s="203"/>
      <c r="K51" s="203"/>
      <c r="L51" s="203"/>
      <c r="M51" s="582" t="s">
        <v>66</v>
      </c>
      <c r="N51" s="582"/>
      <c r="O51" s="582"/>
      <c r="P51" s="582"/>
      <c r="Q51" s="582"/>
      <c r="V51" s="76"/>
      <c r="W51" s="582" t="s">
        <v>95</v>
      </c>
      <c r="X51" s="582"/>
      <c r="Y51" s="582"/>
      <c r="Z51" s="582"/>
      <c r="AA51" s="582"/>
    </row>
    <row r="52" spans="1:32" s="145" customFormat="1">
      <c r="F52" s="74"/>
      <c r="G52" s="74"/>
      <c r="H52" s="74"/>
      <c r="I52" s="74"/>
      <c r="J52" s="74"/>
      <c r="K52" s="74"/>
      <c r="L52" s="74"/>
      <c r="Q52" s="74"/>
      <c r="R52" s="74"/>
      <c r="S52" s="74"/>
      <c r="T52" s="74"/>
      <c r="X52" s="74"/>
      <c r="Y52" s="74"/>
      <c r="Z52" s="74"/>
      <c r="AA52" s="74"/>
    </row>
    <row r="53" spans="1:32" s="76" customFormat="1">
      <c r="C53" s="219"/>
      <c r="D53" s="219"/>
      <c r="E53" s="219"/>
      <c r="F53" s="219"/>
      <c r="G53" s="219"/>
      <c r="H53" s="219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19"/>
      <c r="V53" s="219"/>
    </row>
    <row r="54" spans="1:32" s="765" customFormat="1" ht="12.5">
      <c r="A54" s="764" t="s">
        <v>338</v>
      </c>
    </row>
    <row r="55" spans="1:32" s="76" customFormat="1"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</row>
    <row r="56" spans="1:32" s="76" customFormat="1">
      <c r="C56" s="221"/>
    </row>
    <row r="57" spans="1:32" s="76" customFormat="1"/>
    <row r="58" spans="1:32" s="76" customFormat="1"/>
    <row r="59" spans="1:32" s="76" customFormat="1">
      <c r="C59" s="222"/>
    </row>
    <row r="60" spans="1:32">
      <c r="C60" s="223"/>
    </row>
    <row r="61" spans="1:32">
      <c r="C61" s="223"/>
    </row>
    <row r="62" spans="1:32">
      <c r="C62" s="223"/>
    </row>
    <row r="63" spans="1:32">
      <c r="C63" s="223"/>
    </row>
    <row r="64" spans="1:32">
      <c r="C64" s="223"/>
    </row>
    <row r="65" spans="3:3">
      <c r="C65" s="223"/>
    </row>
  </sheetData>
  <mergeCells count="191">
    <mergeCell ref="AD1:AF1"/>
    <mergeCell ref="AA44:AF44"/>
    <mergeCell ref="AA45:AF45"/>
    <mergeCell ref="T26:T27"/>
    <mergeCell ref="V26:V27"/>
    <mergeCell ref="B25:L27"/>
    <mergeCell ref="D39:E41"/>
    <mergeCell ref="AD20:AF20"/>
    <mergeCell ref="AD24:AF24"/>
    <mergeCell ref="Q25:T25"/>
    <mergeCell ref="V39:Z41"/>
    <mergeCell ref="F44:G44"/>
    <mergeCell ref="F43:G43"/>
    <mergeCell ref="B44:C44"/>
    <mergeCell ref="R44:S44"/>
    <mergeCell ref="L43:M43"/>
    <mergeCell ref="N43:O43"/>
    <mergeCell ref="J43:K43"/>
    <mergeCell ref="R26:R27"/>
    <mergeCell ref="U26:U27"/>
    <mergeCell ref="B29:L29"/>
    <mergeCell ref="A20:Q20"/>
    <mergeCell ref="P17:Q17"/>
    <mergeCell ref="D17:G17"/>
    <mergeCell ref="A54:XFD54"/>
    <mergeCell ref="AA39:AF41"/>
    <mergeCell ref="AD38:AF38"/>
    <mergeCell ref="W26:W27"/>
    <mergeCell ref="X26:X27"/>
    <mergeCell ref="AC26:AC27"/>
    <mergeCell ref="AA43:AF43"/>
    <mergeCell ref="AA42:AF42"/>
    <mergeCell ref="AD26:AD27"/>
    <mergeCell ref="H43:I43"/>
    <mergeCell ref="H44:I44"/>
    <mergeCell ref="J44:K44"/>
    <mergeCell ref="A25:A27"/>
    <mergeCell ref="AE26:AE27"/>
    <mergeCell ref="AF26:AF27"/>
    <mergeCell ref="Y25:AB25"/>
    <mergeCell ref="S26:S27"/>
    <mergeCell ref="D44:E44"/>
    <mergeCell ref="L44:M44"/>
    <mergeCell ref="N44:O44"/>
    <mergeCell ref="Q26:Q27"/>
    <mergeCell ref="D43:E43"/>
    <mergeCell ref="B43:C43"/>
    <mergeCell ref="P43:Q43"/>
    <mergeCell ref="A14:A16"/>
    <mergeCell ref="H14:O16"/>
    <mergeCell ref="M25:P25"/>
    <mergeCell ref="P26:P27"/>
    <mergeCell ref="M26:M27"/>
    <mergeCell ref="N26:N27"/>
    <mergeCell ref="H19:O19"/>
    <mergeCell ref="H17:O17"/>
    <mergeCell ref="R9:T9"/>
    <mergeCell ref="B14:C16"/>
    <mergeCell ref="B17:C17"/>
    <mergeCell ref="O26:O27"/>
    <mergeCell ref="D8:F8"/>
    <mergeCell ref="B6:C6"/>
    <mergeCell ref="B7:C7"/>
    <mergeCell ref="B8:C8"/>
    <mergeCell ref="AD6:AF6"/>
    <mergeCell ref="AA7:AC7"/>
    <mergeCell ref="AA6:AC6"/>
    <mergeCell ref="U9:W9"/>
    <mergeCell ref="D42:E42"/>
    <mergeCell ref="B39:C41"/>
    <mergeCell ref="L39:U39"/>
    <mergeCell ref="B28:L28"/>
    <mergeCell ref="J42:K42"/>
    <mergeCell ref="P41:Q41"/>
    <mergeCell ref="R41:S41"/>
    <mergeCell ref="V42:Z42"/>
    <mergeCell ref="T41:U41"/>
    <mergeCell ref="L40:M41"/>
    <mergeCell ref="H39:I41"/>
    <mergeCell ref="H42:I42"/>
    <mergeCell ref="D14:G16"/>
    <mergeCell ref="X9:Z9"/>
    <mergeCell ref="P14:Q16"/>
    <mergeCell ref="R14:Z14"/>
    <mergeCell ref="R4:Z4"/>
    <mergeCell ref="R5:T5"/>
    <mergeCell ref="G8:Q8"/>
    <mergeCell ref="U8:W8"/>
    <mergeCell ref="X7:Z7"/>
    <mergeCell ref="R7:T7"/>
    <mergeCell ref="X8:Z8"/>
    <mergeCell ref="R8:T8"/>
    <mergeCell ref="AD7:AF7"/>
    <mergeCell ref="AD8:AF8"/>
    <mergeCell ref="AA8:AC8"/>
    <mergeCell ref="U19:W19"/>
    <mergeCell ref="X20:Z20"/>
    <mergeCell ref="R17:T17"/>
    <mergeCell ref="R18:T18"/>
    <mergeCell ref="R19:T19"/>
    <mergeCell ref="R15:T16"/>
    <mergeCell ref="R20:T20"/>
    <mergeCell ref="AD9:AF9"/>
    <mergeCell ref="A4:A5"/>
    <mergeCell ref="U7:W7"/>
    <mergeCell ref="U5:W5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D7:F7"/>
    <mergeCell ref="AD4:AF5"/>
    <mergeCell ref="AA4:AC5"/>
    <mergeCell ref="Y26:Y27"/>
    <mergeCell ref="Z26:Z27"/>
    <mergeCell ref="AA26:AA27"/>
    <mergeCell ref="AB26:AB27"/>
    <mergeCell ref="AC25:AF25"/>
    <mergeCell ref="U25:X25"/>
    <mergeCell ref="AA9:AC9"/>
    <mergeCell ref="Z24:AB24"/>
    <mergeCell ref="X15:Z16"/>
    <mergeCell ref="AA20:AC20"/>
    <mergeCell ref="AA19:AC19"/>
    <mergeCell ref="X19:Z19"/>
    <mergeCell ref="X17:Z17"/>
    <mergeCell ref="U17:W17"/>
    <mergeCell ref="U15:W16"/>
    <mergeCell ref="AD17:AF17"/>
    <mergeCell ref="AD18:AF18"/>
    <mergeCell ref="AD19:AF19"/>
    <mergeCell ref="U20:W20"/>
    <mergeCell ref="AA17:AC17"/>
    <mergeCell ref="AA18:AC18"/>
    <mergeCell ref="AD14:AF16"/>
    <mergeCell ref="AA14:AC16"/>
    <mergeCell ref="U18:W18"/>
    <mergeCell ref="A34:L34"/>
    <mergeCell ref="A39:A41"/>
    <mergeCell ref="J39:K41"/>
    <mergeCell ref="L42:M42"/>
    <mergeCell ref="N42:O42"/>
    <mergeCell ref="T44:U44"/>
    <mergeCell ref="B51:G51"/>
    <mergeCell ref="W51:AA51"/>
    <mergeCell ref="M50:Q50"/>
    <mergeCell ref="M51:Q51"/>
    <mergeCell ref="V44:Z44"/>
    <mergeCell ref="R45:S45"/>
    <mergeCell ref="H45:I45"/>
    <mergeCell ref="L45:M45"/>
    <mergeCell ref="N45:O45"/>
    <mergeCell ref="B50:G50"/>
    <mergeCell ref="W50:AA50"/>
    <mergeCell ref="T45:U45"/>
    <mergeCell ref="V45:Z45"/>
    <mergeCell ref="J45:K45"/>
    <mergeCell ref="P45:Q45"/>
    <mergeCell ref="F45:G45"/>
    <mergeCell ref="A45:E45"/>
    <mergeCell ref="P44:Q44"/>
    <mergeCell ref="V43:Z43"/>
    <mergeCell ref="D18:G18"/>
    <mergeCell ref="D19:G19"/>
    <mergeCell ref="A9:Q9"/>
    <mergeCell ref="P18:Q18"/>
    <mergeCell ref="P19:Q19"/>
    <mergeCell ref="B19:C19"/>
    <mergeCell ref="R42:S42"/>
    <mergeCell ref="B18:C18"/>
    <mergeCell ref="T43:U43"/>
    <mergeCell ref="T42:U42"/>
    <mergeCell ref="N40:O41"/>
    <mergeCell ref="B42:C42"/>
    <mergeCell ref="F39:G41"/>
    <mergeCell ref="F42:G42"/>
    <mergeCell ref="H18:O18"/>
    <mergeCell ref="X18:Z18"/>
    <mergeCell ref="R43:S43"/>
    <mergeCell ref="P40:U40"/>
    <mergeCell ref="A33:L33"/>
    <mergeCell ref="B30:L30"/>
    <mergeCell ref="B31:L31"/>
    <mergeCell ref="B32:L32"/>
    <mergeCell ref="P42:Q42"/>
  </mergeCells>
  <phoneticPr fontId="4" type="noConversion"/>
  <pageMargins left="0.24" right="0.16" top="0.2" bottom="0.2" header="0.31496062992125984" footer="0.31496062992125984"/>
  <pageSetup paperSize="9" scale="35" orientation="landscape" verticalDpi="1200" r:id="rId1"/>
  <headerFooter alignWithMargins="0"/>
  <ignoredErrors>
    <ignoredError sqref="U20:Z20 AE34:AF34 R9 U9:Z9 R20 M33:N33 F45:U45" formulaRange="1"/>
    <ignoredError sqref="AA34:AB34 O34 M34 P34:Q34 S34:U34 W34:Y34" evalError="1" formulaRange="1"/>
    <ignoredError sqref="AC34:AD34 P32 N34 R34 V34 Z34 P30:P31 X29 AD7:AF8 T30:T31 AD18:AF19 X30:X31 P29 X32 T29 T32 AB30:AB31 AB29 AB32 AD9:AF9 AD20:AF20" evalError="1"/>
    <ignoredError sqref="AC33:AD33 P33:R33 Y33:Z33 U33:V33" evalError="1" formula="1" formulaRange="1"/>
    <ignoredError sqref="T33 X33 AB33" evalError="1" formula="1"/>
    <ignoredError sqref="W33 AA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2:H18"/>
  <sheetViews>
    <sheetView view="pageBreakPreview" zoomScale="60" zoomScaleNormal="75" workbookViewId="0">
      <selection activeCell="C13" sqref="C13"/>
    </sheetView>
  </sheetViews>
  <sheetFormatPr defaultColWidth="9.1796875" defaultRowHeight="12.5"/>
  <cols>
    <col min="1" max="1" width="39.453125" style="224" customWidth="1"/>
    <col min="2" max="2" width="12.7265625" style="224" bestFit="1" customWidth="1"/>
    <col min="3" max="4" width="14.81640625" style="224" customWidth="1"/>
    <col min="5" max="5" width="13.7265625" style="224" customWidth="1"/>
    <col min="6" max="6" width="15.1796875" style="224" customWidth="1"/>
    <col min="7" max="7" width="20.1796875" style="224" bestFit="1" customWidth="1"/>
    <col min="8" max="8" width="14.453125" style="224" bestFit="1" customWidth="1"/>
    <col min="9" max="16384" width="9.1796875" style="224"/>
  </cols>
  <sheetData>
    <row r="2" spans="1:8" ht="31.5" customHeight="1">
      <c r="G2" s="783" t="s">
        <v>365</v>
      </c>
      <c r="H2" s="783"/>
    </row>
    <row r="3" spans="1:8" ht="32.25" customHeight="1">
      <c r="A3" s="561" t="s">
        <v>407</v>
      </c>
      <c r="B3" s="561"/>
      <c r="C3" s="561"/>
      <c r="D3" s="561"/>
      <c r="E3" s="561"/>
      <c r="F3" s="561"/>
      <c r="G3" s="561"/>
      <c r="H3" s="561"/>
    </row>
    <row r="4" spans="1:8" ht="28.5" customHeight="1">
      <c r="A4" s="784" t="s">
        <v>385</v>
      </c>
      <c r="B4" s="784"/>
      <c r="C4" s="784"/>
      <c r="D4" s="784"/>
      <c r="E4" s="784"/>
      <c r="F4" s="784"/>
      <c r="G4" s="784"/>
      <c r="H4" s="784"/>
    </row>
    <row r="5" spans="1:8" ht="45.75" customHeight="1">
      <c r="A5" s="785" t="s">
        <v>162</v>
      </c>
      <c r="B5" s="599" t="s">
        <v>18</v>
      </c>
      <c r="C5" s="599" t="s">
        <v>408</v>
      </c>
      <c r="D5" s="599"/>
      <c r="E5" s="597" t="s">
        <v>461</v>
      </c>
      <c r="F5" s="597"/>
      <c r="G5" s="597"/>
      <c r="H5" s="597"/>
    </row>
    <row r="6" spans="1:8" ht="65.25" customHeight="1">
      <c r="A6" s="786"/>
      <c r="B6" s="599"/>
      <c r="C6" s="106" t="s">
        <v>451</v>
      </c>
      <c r="D6" s="106" t="s">
        <v>462</v>
      </c>
      <c r="E6" s="106" t="s">
        <v>152</v>
      </c>
      <c r="F6" s="106" t="s">
        <v>147</v>
      </c>
      <c r="G6" s="107" t="s">
        <v>158</v>
      </c>
      <c r="H6" s="107" t="s">
        <v>379</v>
      </c>
    </row>
    <row r="7" spans="1:8" ht="30" customHeight="1">
      <c r="A7" s="225">
        <v>1</v>
      </c>
      <c r="B7" s="106">
        <v>2</v>
      </c>
      <c r="C7" s="225">
        <v>3</v>
      </c>
      <c r="D7" s="106">
        <v>4</v>
      </c>
      <c r="E7" s="225">
        <v>5</v>
      </c>
      <c r="F7" s="106">
        <v>6</v>
      </c>
      <c r="G7" s="225">
        <v>7</v>
      </c>
      <c r="H7" s="106">
        <v>8</v>
      </c>
    </row>
    <row r="8" spans="1:8" ht="28.5" customHeight="1">
      <c r="A8" s="776" t="s">
        <v>347</v>
      </c>
      <c r="B8" s="777"/>
      <c r="C8" s="777"/>
      <c r="D8" s="777"/>
      <c r="E8" s="777"/>
      <c r="F8" s="777"/>
      <c r="G8" s="777"/>
      <c r="H8" s="778"/>
    </row>
    <row r="9" spans="1:8" ht="59.25" customHeight="1">
      <c r="A9" s="226" t="s">
        <v>348</v>
      </c>
      <c r="B9" s="227">
        <v>6000</v>
      </c>
      <c r="C9" s="157">
        <f>SUM(C11:C12)</f>
        <v>0</v>
      </c>
      <c r="D9" s="157">
        <f>SUM(D11:D12)</f>
        <v>0</v>
      </c>
      <c r="E9" s="157">
        <f>SUM(E11:E12)</f>
        <v>0</v>
      </c>
      <c r="F9" s="157">
        <f>SUM(F11:F12)</f>
        <v>0</v>
      </c>
      <c r="G9" s="157">
        <f>F9-E9</f>
        <v>0</v>
      </c>
      <c r="H9" s="358" t="e">
        <f>(F9/E9)*100</f>
        <v>#DIV/0!</v>
      </c>
    </row>
    <row r="10" spans="1:8" ht="39.75" customHeight="1">
      <c r="A10" s="779" t="s">
        <v>349</v>
      </c>
      <c r="B10" s="780"/>
      <c r="C10" s="780"/>
      <c r="D10" s="780"/>
      <c r="E10" s="780"/>
      <c r="F10" s="780"/>
      <c r="G10" s="780"/>
      <c r="H10" s="781"/>
    </row>
    <row r="11" spans="1:8" ht="81" customHeight="1">
      <c r="A11" s="116" t="s">
        <v>350</v>
      </c>
      <c r="B11" s="227">
        <v>6010</v>
      </c>
      <c r="C11" s="47"/>
      <c r="D11" s="47"/>
      <c r="E11" s="47"/>
      <c r="F11" s="47"/>
      <c r="G11" s="47"/>
      <c r="H11" s="357" t="e">
        <f>(F11/E11)*100</f>
        <v>#DIV/0!</v>
      </c>
    </row>
    <row r="12" spans="1:8" ht="63.75" customHeight="1">
      <c r="A12" s="116" t="s">
        <v>351</v>
      </c>
      <c r="B12" s="230">
        <v>6020</v>
      </c>
      <c r="C12" s="47"/>
      <c r="D12" s="47"/>
      <c r="E12" s="47"/>
      <c r="F12" s="47"/>
      <c r="G12" s="47"/>
      <c r="H12" s="357" t="e">
        <f>(F12/E12)*100</f>
        <v>#DIV/0!</v>
      </c>
    </row>
    <row r="13" spans="1:8" ht="35.25" customHeight="1">
      <c r="A13" s="231"/>
      <c r="B13" s="232"/>
      <c r="C13" s="233"/>
      <c r="D13" s="233"/>
      <c r="E13" s="233"/>
      <c r="F13" s="233"/>
      <c r="G13" s="233"/>
      <c r="H13" s="234"/>
    </row>
    <row r="14" spans="1:8" ht="41.25" customHeight="1">
      <c r="A14" s="70" t="s">
        <v>375</v>
      </c>
      <c r="B14" s="235"/>
      <c r="C14" s="782" t="s">
        <v>143</v>
      </c>
      <c r="D14" s="782"/>
      <c r="E14" s="236"/>
      <c r="F14" s="584" t="s">
        <v>494</v>
      </c>
      <c r="G14" s="584"/>
      <c r="H14" s="584"/>
    </row>
    <row r="15" spans="1:8" ht="18">
      <c r="A15" s="74" t="s">
        <v>65</v>
      </c>
      <c r="B15" s="75"/>
      <c r="C15" s="593" t="s">
        <v>66</v>
      </c>
      <c r="D15" s="593"/>
      <c r="E15" s="75"/>
      <c r="F15" s="582" t="s">
        <v>183</v>
      </c>
      <c r="G15" s="582"/>
      <c r="H15" s="582"/>
    </row>
    <row r="16" spans="1:8">
      <c r="A16" s="237"/>
      <c r="B16" s="237"/>
      <c r="C16" s="237"/>
      <c r="D16" s="237"/>
      <c r="E16" s="237"/>
      <c r="F16" s="237"/>
      <c r="G16" s="237"/>
      <c r="H16" s="237"/>
    </row>
    <row r="17" spans="1:8">
      <c r="A17" s="237"/>
      <c r="B17" s="237"/>
      <c r="C17" s="237"/>
      <c r="D17" s="237"/>
      <c r="E17" s="237"/>
      <c r="F17" s="237"/>
      <c r="G17" s="237"/>
      <c r="H17" s="237"/>
    </row>
    <row r="18" spans="1:8" ht="3" customHeight="1">
      <c r="A18" s="237"/>
      <c r="B18" s="237"/>
      <c r="C18" s="237"/>
      <c r="D18" s="237"/>
      <c r="E18" s="237"/>
      <c r="F18" s="237"/>
      <c r="G18" s="237"/>
      <c r="H18" s="237"/>
    </row>
  </sheetData>
  <mergeCells count="13">
    <mergeCell ref="G2:H2"/>
    <mergeCell ref="A3:H3"/>
    <mergeCell ref="A4:H4"/>
    <mergeCell ref="A5:A6"/>
    <mergeCell ref="B5:B6"/>
    <mergeCell ref="C5:D5"/>
    <mergeCell ref="E5:H5"/>
    <mergeCell ref="A8:H8"/>
    <mergeCell ref="A10:H10"/>
    <mergeCell ref="C15:D15"/>
    <mergeCell ref="F15:H15"/>
    <mergeCell ref="C14:D14"/>
    <mergeCell ref="F14:H14"/>
  </mergeCells>
  <pageMargins left="0.23622047244094491" right="0.15748031496062992" top="0.19685039370078741" bottom="0.19685039370078741" header="0.31496062992125984" footer="0.31496062992125984"/>
  <pageSetup paperSize="9" scale="8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7"/>
  <sheetViews>
    <sheetView view="pageBreakPreview" zoomScale="80" zoomScaleNormal="100" zoomScaleSheetLayoutView="80" workbookViewId="0">
      <selection activeCell="F14" sqref="F14:G14"/>
    </sheetView>
  </sheetViews>
  <sheetFormatPr defaultColWidth="9.1796875" defaultRowHeight="18"/>
  <cols>
    <col min="1" max="1" width="60.26953125" style="34" customWidth="1"/>
    <col min="2" max="2" width="12.54296875" style="50" customWidth="1"/>
    <col min="3" max="3" width="14.81640625" style="50" customWidth="1"/>
    <col min="4" max="4" width="16.1796875" style="50" customWidth="1"/>
    <col min="5" max="5" width="16.7265625" style="50" customWidth="1"/>
    <col min="6" max="6" width="11.7265625" style="50" bestFit="1" customWidth="1"/>
    <col min="7" max="7" width="12.7265625" style="50" bestFit="1" customWidth="1"/>
    <col min="8" max="16384" width="9.1796875" style="34"/>
  </cols>
  <sheetData>
    <row r="2" spans="1:7" ht="33.75" customHeight="1">
      <c r="A2" s="608" t="s">
        <v>443</v>
      </c>
      <c r="B2" s="608"/>
      <c r="C2" s="608"/>
      <c r="D2" s="608"/>
      <c r="E2" s="608"/>
      <c r="F2" s="608"/>
      <c r="G2" s="608"/>
    </row>
    <row r="3" spans="1:7" ht="28.5" customHeight="1">
      <c r="A3" s="55"/>
      <c r="B3" s="56"/>
      <c r="C3" s="56"/>
      <c r="D3" s="55"/>
      <c r="E3" s="55"/>
      <c r="F3" s="55"/>
      <c r="G3" s="56"/>
    </row>
    <row r="4" spans="1:7" ht="60" customHeight="1">
      <c r="A4" s="238" t="s">
        <v>162</v>
      </c>
      <c r="B4" s="239" t="s">
        <v>18</v>
      </c>
      <c r="C4" s="239" t="s">
        <v>463</v>
      </c>
      <c r="D4" s="239" t="s">
        <v>464</v>
      </c>
      <c r="E4" s="239" t="s">
        <v>465</v>
      </c>
      <c r="F4" s="239" t="s">
        <v>615</v>
      </c>
      <c r="G4" s="240" t="s">
        <v>413</v>
      </c>
    </row>
    <row r="5" spans="1:7" ht="23.25" customHeight="1">
      <c r="A5" s="14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</row>
    <row r="6" spans="1:7" ht="44.25" customHeight="1">
      <c r="A6" s="84" t="s">
        <v>423</v>
      </c>
      <c r="B6" s="86">
        <v>6000</v>
      </c>
      <c r="C6" s="86"/>
      <c r="D6" s="152">
        <f>D7+D10</f>
        <v>0</v>
      </c>
      <c r="E6" s="152">
        <f>E7+E10</f>
        <v>0</v>
      </c>
      <c r="F6" s="152">
        <f>E6-D6</f>
        <v>0</v>
      </c>
      <c r="G6" s="362" t="e">
        <f>(E6/D6)*100</f>
        <v>#DIV/0!</v>
      </c>
    </row>
    <row r="7" spans="1:7" ht="31.5" customHeight="1">
      <c r="A7" s="490" t="s">
        <v>424</v>
      </c>
      <c r="B7" s="86">
        <v>6010</v>
      </c>
      <c r="C7" s="242"/>
      <c r="D7" s="151"/>
      <c r="E7" s="151"/>
      <c r="F7" s="152">
        <f t="shared" ref="F7:F12" si="0">E7-D7</f>
        <v>0</v>
      </c>
      <c r="G7" s="362" t="e">
        <f t="shared" ref="G7:G12" si="1">(E7/D7)*100</f>
        <v>#DIV/0!</v>
      </c>
    </row>
    <row r="8" spans="1:7" ht="21.75" customHeight="1">
      <c r="A8" s="241"/>
      <c r="B8" s="86"/>
      <c r="C8" s="242"/>
      <c r="D8" s="151"/>
      <c r="E8" s="151"/>
      <c r="F8" s="152">
        <f t="shared" si="0"/>
        <v>0</v>
      </c>
      <c r="G8" s="362" t="e">
        <f t="shared" si="1"/>
        <v>#DIV/0!</v>
      </c>
    </row>
    <row r="9" spans="1:7" ht="23.25" customHeight="1">
      <c r="A9" s="85"/>
      <c r="B9" s="86"/>
      <c r="C9" s="86"/>
      <c r="D9" s="152"/>
      <c r="E9" s="152"/>
      <c r="F9" s="152">
        <f t="shared" si="0"/>
        <v>0</v>
      </c>
      <c r="G9" s="362" t="e">
        <f t="shared" si="1"/>
        <v>#DIV/0!</v>
      </c>
    </row>
    <row r="10" spans="1:7" s="40" customFormat="1" ht="26.25" customHeight="1">
      <c r="A10" s="128" t="s">
        <v>425</v>
      </c>
      <c r="B10" s="125">
        <v>6020</v>
      </c>
      <c r="C10" s="243"/>
      <c r="D10" s="151"/>
      <c r="E10" s="151"/>
      <c r="F10" s="152">
        <f t="shared" si="0"/>
        <v>0</v>
      </c>
      <c r="G10" s="362" t="e">
        <f t="shared" si="1"/>
        <v>#DIV/0!</v>
      </c>
    </row>
    <row r="11" spans="1:7" ht="23.25" customHeight="1">
      <c r="A11" s="85"/>
      <c r="B11" s="86"/>
      <c r="C11" s="86"/>
      <c r="D11" s="152"/>
      <c r="E11" s="152"/>
      <c r="F11" s="152">
        <f t="shared" si="0"/>
        <v>0</v>
      </c>
      <c r="G11" s="362" t="e">
        <f t="shared" si="1"/>
        <v>#DIV/0!</v>
      </c>
    </row>
    <row r="12" spans="1:7" ht="24" customHeight="1">
      <c r="A12" s="85"/>
      <c r="B12" s="86"/>
      <c r="C12" s="86"/>
      <c r="D12" s="152"/>
      <c r="E12" s="152"/>
      <c r="F12" s="152">
        <f t="shared" si="0"/>
        <v>0</v>
      </c>
      <c r="G12" s="362" t="e">
        <f t="shared" si="1"/>
        <v>#DIV/0!</v>
      </c>
    </row>
    <row r="13" spans="1:7">
      <c r="A13" s="88"/>
      <c r="B13" s="89"/>
      <c r="C13" s="89"/>
      <c r="D13" s="90"/>
      <c r="E13" s="91"/>
      <c r="F13" s="91"/>
      <c r="G13" s="91"/>
    </row>
    <row r="14" spans="1:7" ht="26.25" customHeight="1">
      <c r="A14" s="92" t="s">
        <v>375</v>
      </c>
      <c r="B14" s="93"/>
      <c r="C14" s="93"/>
      <c r="D14" s="244" t="s">
        <v>80</v>
      </c>
      <c r="E14" s="94"/>
      <c r="F14" s="593" t="s">
        <v>494</v>
      </c>
      <c r="G14" s="593"/>
    </row>
    <row r="15" spans="1:7">
      <c r="A15" s="74" t="s">
        <v>377</v>
      </c>
      <c r="B15" s="75"/>
      <c r="C15" s="75"/>
      <c r="D15" s="74" t="s">
        <v>383</v>
      </c>
      <c r="E15" s="74"/>
      <c r="F15" s="582" t="s">
        <v>183</v>
      </c>
      <c r="G15" s="582"/>
    </row>
    <row r="16" spans="1:7">
      <c r="A16" s="88"/>
      <c r="B16" s="89"/>
      <c r="C16" s="89"/>
      <c r="D16" s="90"/>
      <c r="E16" s="91"/>
      <c r="F16" s="91"/>
      <c r="G16" s="91"/>
    </row>
    <row r="17" spans="1:7">
      <c r="A17" s="88"/>
      <c r="B17" s="89"/>
      <c r="C17" s="89"/>
      <c r="D17" s="90"/>
      <c r="E17" s="91"/>
      <c r="F17" s="91"/>
      <c r="G17" s="91"/>
    </row>
    <row r="18" spans="1:7">
      <c r="A18" s="88"/>
      <c r="B18" s="89"/>
      <c r="C18" s="89"/>
      <c r="D18" s="90"/>
      <c r="E18" s="91"/>
      <c r="F18" s="91"/>
      <c r="G18" s="91"/>
    </row>
    <row r="19" spans="1:7">
      <c r="A19" s="88"/>
      <c r="B19" s="89"/>
      <c r="C19" s="89"/>
      <c r="D19" s="90"/>
      <c r="E19" s="91"/>
      <c r="F19" s="91"/>
      <c r="G19" s="91"/>
    </row>
    <row r="20" spans="1:7">
      <c r="A20" s="88"/>
      <c r="B20" s="89"/>
      <c r="C20" s="89"/>
      <c r="D20" s="90"/>
      <c r="E20" s="91"/>
      <c r="F20" s="91"/>
      <c r="G20" s="91"/>
    </row>
    <row r="21" spans="1:7">
      <c r="A21" s="88"/>
      <c r="B21" s="89"/>
      <c r="C21" s="89"/>
      <c r="D21" s="90"/>
      <c r="E21" s="91"/>
      <c r="F21" s="91"/>
      <c r="G21" s="91"/>
    </row>
    <row r="22" spans="1:7">
      <c r="A22" s="88"/>
      <c r="B22" s="89"/>
      <c r="C22" s="89"/>
      <c r="D22" s="90"/>
      <c r="E22" s="91"/>
      <c r="F22" s="91"/>
      <c r="G22" s="91"/>
    </row>
    <row r="23" spans="1:7">
      <c r="A23" s="88"/>
      <c r="B23" s="89"/>
      <c r="C23" s="89"/>
      <c r="D23" s="90"/>
      <c r="E23" s="91"/>
      <c r="F23" s="91"/>
      <c r="G23" s="91"/>
    </row>
    <row r="24" spans="1:7">
      <c r="A24" s="88"/>
      <c r="B24" s="89"/>
      <c r="C24" s="89"/>
      <c r="D24" s="90"/>
      <c r="E24" s="91"/>
      <c r="F24" s="91"/>
      <c r="G24" s="91"/>
    </row>
    <row r="25" spans="1:7">
      <c r="A25" s="88"/>
      <c r="B25" s="89"/>
      <c r="C25" s="89"/>
      <c r="D25" s="90"/>
      <c r="E25" s="91"/>
      <c r="F25" s="91"/>
      <c r="G25" s="91"/>
    </row>
    <row r="26" spans="1:7">
      <c r="A26" s="88"/>
      <c r="B26" s="89"/>
      <c r="C26" s="89"/>
      <c r="D26" s="90"/>
      <c r="E26" s="91"/>
      <c r="F26" s="91"/>
      <c r="G26" s="91"/>
    </row>
    <row r="27" spans="1:7">
      <c r="A27" s="88"/>
      <c r="B27" s="89"/>
      <c r="C27" s="89"/>
      <c r="D27" s="90"/>
      <c r="E27" s="91"/>
      <c r="F27" s="91"/>
      <c r="G27" s="91"/>
    </row>
    <row r="28" spans="1:7">
      <c r="A28" s="88"/>
      <c r="B28" s="89"/>
      <c r="C28" s="89"/>
      <c r="D28" s="90"/>
      <c r="E28" s="91"/>
      <c r="F28" s="91"/>
      <c r="G28" s="91"/>
    </row>
    <row r="29" spans="1:7">
      <c r="A29" s="88"/>
      <c r="B29" s="89"/>
      <c r="C29" s="89"/>
      <c r="D29" s="90"/>
      <c r="E29" s="91"/>
      <c r="F29" s="91"/>
      <c r="G29" s="91"/>
    </row>
    <row r="30" spans="1:7">
      <c r="A30" s="88"/>
      <c r="B30" s="89"/>
      <c r="C30" s="89"/>
      <c r="D30" s="90"/>
      <c r="E30" s="91"/>
      <c r="F30" s="91"/>
      <c r="G30" s="91"/>
    </row>
    <row r="31" spans="1:7">
      <c r="A31" s="88"/>
      <c r="B31" s="89"/>
      <c r="C31" s="89"/>
      <c r="D31" s="90"/>
      <c r="E31" s="91"/>
      <c r="F31" s="91"/>
      <c r="G31" s="91"/>
    </row>
    <row r="32" spans="1:7">
      <c r="A32" s="88"/>
      <c r="B32" s="89"/>
      <c r="C32" s="89"/>
      <c r="D32" s="90"/>
      <c r="E32" s="91"/>
      <c r="F32" s="91"/>
      <c r="G32" s="91"/>
    </row>
    <row r="33" spans="1:7">
      <c r="A33" s="88"/>
      <c r="B33" s="89"/>
      <c r="C33" s="89"/>
      <c r="D33" s="90"/>
      <c r="E33" s="91"/>
      <c r="F33" s="91"/>
      <c r="G33" s="91"/>
    </row>
    <row r="34" spans="1:7">
      <c r="A34" s="88"/>
      <c r="B34" s="89"/>
      <c r="C34" s="89"/>
      <c r="D34" s="90"/>
      <c r="E34" s="91"/>
      <c r="F34" s="91"/>
      <c r="G34" s="91"/>
    </row>
    <row r="35" spans="1:7">
      <c r="A35" s="88"/>
      <c r="B35" s="89"/>
      <c r="C35" s="89"/>
      <c r="D35" s="90"/>
      <c r="E35" s="91"/>
      <c r="F35" s="91"/>
      <c r="G35" s="91"/>
    </row>
    <row r="36" spans="1:7">
      <c r="A36" s="88"/>
      <c r="B36" s="89"/>
      <c r="C36" s="89"/>
      <c r="D36" s="90"/>
      <c r="E36" s="91"/>
      <c r="F36" s="91"/>
      <c r="G36" s="91"/>
    </row>
    <row r="37" spans="1:7">
      <c r="A37" s="88"/>
      <c r="B37" s="89"/>
      <c r="C37" s="89"/>
      <c r="D37" s="90"/>
      <c r="E37" s="91"/>
      <c r="F37" s="91"/>
      <c r="G37" s="91"/>
    </row>
    <row r="38" spans="1:7">
      <c r="A38" s="88"/>
      <c r="B38" s="89"/>
      <c r="C38" s="89"/>
      <c r="D38" s="90"/>
      <c r="E38" s="91"/>
      <c r="F38" s="91"/>
      <c r="G38" s="91"/>
    </row>
    <row r="39" spans="1:7">
      <c r="A39" s="88"/>
      <c r="B39" s="89"/>
      <c r="C39" s="89"/>
      <c r="D39" s="90"/>
      <c r="E39" s="91"/>
      <c r="F39" s="91"/>
      <c r="G39" s="91"/>
    </row>
    <row r="40" spans="1:7">
      <c r="A40" s="88"/>
      <c r="B40" s="89"/>
      <c r="C40" s="89"/>
      <c r="D40" s="90"/>
      <c r="E40" s="91"/>
      <c r="F40" s="91"/>
      <c r="G40" s="91"/>
    </row>
    <row r="41" spans="1:7">
      <c r="A41" s="88"/>
      <c r="B41" s="89"/>
      <c r="C41" s="89"/>
      <c r="D41" s="90"/>
      <c r="E41" s="91"/>
      <c r="F41" s="91"/>
      <c r="G41" s="91"/>
    </row>
    <row r="42" spans="1:7">
      <c r="A42" s="88"/>
      <c r="B42" s="89"/>
      <c r="C42" s="89"/>
      <c r="D42" s="90"/>
      <c r="E42" s="91"/>
      <c r="F42" s="91"/>
      <c r="G42" s="91"/>
    </row>
    <row r="43" spans="1:7">
      <c r="A43" s="88"/>
      <c r="B43" s="89"/>
      <c r="C43" s="89"/>
      <c r="D43" s="90"/>
      <c r="E43" s="91"/>
      <c r="F43" s="91"/>
      <c r="G43" s="91"/>
    </row>
    <row r="44" spans="1:7">
      <c r="A44" s="88"/>
      <c r="B44" s="89"/>
      <c r="C44" s="89"/>
      <c r="D44" s="90"/>
      <c r="E44" s="91"/>
      <c r="F44" s="91"/>
      <c r="G44" s="91"/>
    </row>
    <row r="45" spans="1:7">
      <c r="A45" s="88"/>
      <c r="B45" s="89"/>
      <c r="C45" s="89"/>
      <c r="D45" s="90"/>
      <c r="E45" s="91"/>
      <c r="F45" s="91"/>
      <c r="G45" s="91"/>
    </row>
    <row r="46" spans="1:7">
      <c r="A46" s="88"/>
      <c r="B46" s="89"/>
      <c r="C46" s="89"/>
      <c r="D46" s="90"/>
      <c r="E46" s="91"/>
      <c r="F46" s="91"/>
      <c r="G46" s="91"/>
    </row>
    <row r="47" spans="1:7">
      <c r="A47" s="88"/>
      <c r="D47" s="95"/>
      <c r="E47" s="96"/>
      <c r="F47" s="96"/>
      <c r="G47" s="96"/>
    </row>
    <row r="48" spans="1:7">
      <c r="A48" s="78"/>
      <c r="D48" s="95"/>
      <c r="E48" s="96"/>
      <c r="F48" s="96"/>
      <c r="G48" s="96"/>
    </row>
    <row r="49" spans="1:7">
      <c r="A49" s="78"/>
      <c r="D49" s="95"/>
      <c r="E49" s="96"/>
      <c r="F49" s="96"/>
      <c r="G49" s="96"/>
    </row>
    <row r="50" spans="1:7">
      <c r="A50" s="78"/>
      <c r="D50" s="95"/>
      <c r="E50" s="96"/>
      <c r="F50" s="96"/>
      <c r="G50" s="96"/>
    </row>
    <row r="51" spans="1:7">
      <c r="A51" s="78"/>
      <c r="D51" s="95"/>
      <c r="E51" s="96"/>
      <c r="F51" s="96"/>
      <c r="G51" s="96"/>
    </row>
    <row r="52" spans="1:7">
      <c r="A52" s="78"/>
      <c r="D52" s="95"/>
      <c r="E52" s="96"/>
      <c r="F52" s="96"/>
      <c r="G52" s="96"/>
    </row>
    <row r="53" spans="1:7">
      <c r="A53" s="78"/>
      <c r="D53" s="95"/>
      <c r="E53" s="96"/>
      <c r="F53" s="96"/>
      <c r="G53" s="96"/>
    </row>
    <row r="54" spans="1:7">
      <c r="A54" s="78"/>
      <c r="D54" s="95"/>
      <c r="E54" s="96"/>
      <c r="F54" s="96"/>
      <c r="G54" s="96"/>
    </row>
    <row r="55" spans="1:7">
      <c r="A55" s="78"/>
      <c r="D55" s="95"/>
      <c r="E55" s="96"/>
      <c r="F55" s="96"/>
      <c r="G55" s="96"/>
    </row>
    <row r="56" spans="1:7">
      <c r="A56" s="78"/>
      <c r="D56" s="95"/>
      <c r="E56" s="96"/>
      <c r="F56" s="96"/>
      <c r="G56" s="96"/>
    </row>
    <row r="57" spans="1:7">
      <c r="A57" s="78"/>
      <c r="D57" s="95"/>
      <c r="E57" s="96"/>
      <c r="F57" s="96"/>
      <c r="G57" s="96"/>
    </row>
    <row r="58" spans="1:7">
      <c r="A58" s="78"/>
      <c r="D58" s="95"/>
      <c r="E58" s="96"/>
      <c r="F58" s="96"/>
      <c r="G58" s="96"/>
    </row>
    <row r="59" spans="1:7">
      <c r="A59" s="78"/>
      <c r="D59" s="95"/>
      <c r="E59" s="96"/>
      <c r="F59" s="96"/>
      <c r="G59" s="96"/>
    </row>
    <row r="60" spans="1:7">
      <c r="A60" s="78"/>
      <c r="D60" s="95"/>
      <c r="E60" s="96"/>
      <c r="F60" s="96"/>
      <c r="G60" s="96"/>
    </row>
    <row r="61" spans="1:7">
      <c r="A61" s="78"/>
      <c r="D61" s="95"/>
      <c r="E61" s="96"/>
      <c r="F61" s="96"/>
      <c r="G61" s="96"/>
    </row>
    <row r="62" spans="1:7">
      <c r="A62" s="78"/>
      <c r="D62" s="95"/>
      <c r="E62" s="96"/>
      <c r="F62" s="96"/>
      <c r="G62" s="96"/>
    </row>
    <row r="63" spans="1:7">
      <c r="A63" s="78"/>
      <c r="D63" s="95"/>
      <c r="E63" s="96"/>
      <c r="F63" s="96"/>
      <c r="G63" s="96"/>
    </row>
    <row r="64" spans="1:7">
      <c r="A64" s="78"/>
      <c r="D64" s="95"/>
      <c r="E64" s="96"/>
      <c r="F64" s="96"/>
      <c r="G64" s="96"/>
    </row>
    <row r="65" spans="1:7">
      <c r="A65" s="78"/>
      <c r="D65" s="95"/>
      <c r="E65" s="96"/>
      <c r="F65" s="96"/>
      <c r="G65" s="96"/>
    </row>
    <row r="66" spans="1:7">
      <c r="A66" s="78"/>
      <c r="D66" s="95"/>
      <c r="E66" s="96"/>
      <c r="F66" s="96"/>
      <c r="G66" s="96"/>
    </row>
    <row r="67" spans="1:7">
      <c r="A67" s="78"/>
      <c r="D67" s="95"/>
      <c r="E67" s="96"/>
      <c r="F67" s="96"/>
      <c r="G67" s="96"/>
    </row>
    <row r="68" spans="1:7">
      <c r="A68" s="78"/>
      <c r="D68" s="95"/>
      <c r="E68" s="96"/>
      <c r="F68" s="96"/>
      <c r="G68" s="96"/>
    </row>
    <row r="69" spans="1:7">
      <c r="A69" s="78"/>
      <c r="D69" s="95"/>
      <c r="E69" s="96"/>
      <c r="F69" s="96"/>
      <c r="G69" s="96"/>
    </row>
    <row r="70" spans="1:7">
      <c r="A70" s="78"/>
    </row>
    <row r="71" spans="1:7">
      <c r="A71" s="53"/>
    </row>
    <row r="72" spans="1:7">
      <c r="A72" s="53"/>
    </row>
    <row r="73" spans="1:7">
      <c r="A73" s="53"/>
    </row>
    <row r="74" spans="1:7">
      <c r="A74" s="53"/>
    </row>
    <row r="75" spans="1:7">
      <c r="A75" s="53"/>
    </row>
    <row r="76" spans="1:7">
      <c r="A76" s="53"/>
    </row>
    <row r="77" spans="1:7">
      <c r="A77" s="53"/>
    </row>
    <row r="78" spans="1:7">
      <c r="A78" s="53"/>
    </row>
    <row r="79" spans="1:7">
      <c r="A79" s="53"/>
    </row>
    <row r="80" spans="1:7">
      <c r="A80" s="53"/>
    </row>
    <row r="81" spans="1:1">
      <c r="A81" s="53"/>
    </row>
    <row r="82" spans="1:1">
      <c r="A82" s="53"/>
    </row>
    <row r="83" spans="1:1">
      <c r="A83" s="53"/>
    </row>
    <row r="84" spans="1:1">
      <c r="A84" s="53"/>
    </row>
    <row r="85" spans="1:1">
      <c r="A85" s="53"/>
    </row>
    <row r="86" spans="1:1">
      <c r="A86" s="53"/>
    </row>
    <row r="87" spans="1:1">
      <c r="A87" s="53"/>
    </row>
    <row r="88" spans="1:1">
      <c r="A88" s="53"/>
    </row>
    <row r="89" spans="1:1">
      <c r="A89" s="53"/>
    </row>
    <row r="90" spans="1:1">
      <c r="A90" s="53"/>
    </row>
    <row r="91" spans="1:1">
      <c r="A91" s="53"/>
    </row>
    <row r="92" spans="1:1">
      <c r="A92" s="53"/>
    </row>
    <row r="93" spans="1:1">
      <c r="A93" s="53"/>
    </row>
    <row r="94" spans="1:1">
      <c r="A94" s="53"/>
    </row>
    <row r="95" spans="1:1">
      <c r="A95" s="53"/>
    </row>
    <row r="96" spans="1:1">
      <c r="A96" s="53"/>
    </row>
    <row r="97" spans="1:1">
      <c r="A97" s="53"/>
    </row>
    <row r="98" spans="1:1">
      <c r="A98" s="53"/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  <row r="103" spans="1:1">
      <c r="A103" s="53"/>
    </row>
    <row r="104" spans="1:1">
      <c r="A104" s="53"/>
    </row>
    <row r="105" spans="1:1">
      <c r="A105" s="53"/>
    </row>
    <row r="106" spans="1:1">
      <c r="A106" s="53"/>
    </row>
    <row r="107" spans="1:1">
      <c r="A107" s="53"/>
    </row>
    <row r="108" spans="1:1">
      <c r="A108" s="53"/>
    </row>
    <row r="109" spans="1:1">
      <c r="A109" s="53"/>
    </row>
    <row r="110" spans="1:1">
      <c r="A110" s="53"/>
    </row>
    <row r="111" spans="1:1">
      <c r="A111" s="53"/>
    </row>
    <row r="112" spans="1:1">
      <c r="A112" s="53"/>
    </row>
    <row r="113" spans="1:1">
      <c r="A113" s="53"/>
    </row>
    <row r="114" spans="1:1">
      <c r="A114" s="53"/>
    </row>
    <row r="115" spans="1:1">
      <c r="A115" s="53"/>
    </row>
    <row r="116" spans="1:1">
      <c r="A116" s="53"/>
    </row>
    <row r="117" spans="1:1">
      <c r="A117" s="53"/>
    </row>
    <row r="118" spans="1:1">
      <c r="A118" s="53"/>
    </row>
    <row r="119" spans="1:1">
      <c r="A119" s="53"/>
    </row>
    <row r="120" spans="1:1">
      <c r="A120" s="53"/>
    </row>
    <row r="121" spans="1:1">
      <c r="A121" s="53"/>
    </row>
    <row r="122" spans="1:1">
      <c r="A122" s="53"/>
    </row>
    <row r="123" spans="1:1">
      <c r="A123" s="53"/>
    </row>
    <row r="124" spans="1:1">
      <c r="A124" s="53"/>
    </row>
    <row r="125" spans="1:1">
      <c r="A125" s="53"/>
    </row>
    <row r="126" spans="1:1">
      <c r="A126" s="53"/>
    </row>
    <row r="127" spans="1:1">
      <c r="A127" s="53"/>
    </row>
    <row r="128" spans="1:1">
      <c r="A128" s="53"/>
    </row>
    <row r="129" spans="1:1">
      <c r="A129" s="53"/>
    </row>
    <row r="130" spans="1:1">
      <c r="A130" s="53"/>
    </row>
    <row r="131" spans="1:1">
      <c r="A131" s="53"/>
    </row>
    <row r="132" spans="1:1">
      <c r="A132" s="53"/>
    </row>
    <row r="133" spans="1:1">
      <c r="A133" s="53"/>
    </row>
    <row r="134" spans="1:1">
      <c r="A134" s="53"/>
    </row>
    <row r="135" spans="1:1">
      <c r="A135" s="53"/>
    </row>
    <row r="136" spans="1:1">
      <c r="A136" s="53"/>
    </row>
    <row r="137" spans="1:1">
      <c r="A137" s="53"/>
    </row>
    <row r="138" spans="1:1">
      <c r="A138" s="53"/>
    </row>
    <row r="139" spans="1:1">
      <c r="A139" s="53"/>
    </row>
    <row r="140" spans="1:1">
      <c r="A140" s="53"/>
    </row>
    <row r="141" spans="1:1">
      <c r="A141" s="53"/>
    </row>
    <row r="142" spans="1:1">
      <c r="A142" s="53"/>
    </row>
    <row r="143" spans="1:1">
      <c r="A143" s="53"/>
    </row>
    <row r="144" spans="1:1">
      <c r="A144" s="53"/>
    </row>
    <row r="145" spans="1:1">
      <c r="A145" s="53"/>
    </row>
    <row r="146" spans="1:1">
      <c r="A146" s="53"/>
    </row>
    <row r="147" spans="1:1">
      <c r="A147" s="53"/>
    </row>
    <row r="148" spans="1:1">
      <c r="A148" s="53"/>
    </row>
    <row r="149" spans="1:1">
      <c r="A149" s="53"/>
    </row>
    <row r="150" spans="1:1">
      <c r="A150" s="53"/>
    </row>
    <row r="151" spans="1:1">
      <c r="A151" s="53"/>
    </row>
    <row r="152" spans="1:1">
      <c r="A152" s="53"/>
    </row>
    <row r="153" spans="1:1">
      <c r="A153" s="53"/>
    </row>
    <row r="154" spans="1:1">
      <c r="A154" s="53"/>
    </row>
    <row r="155" spans="1:1">
      <c r="A155" s="53"/>
    </row>
    <row r="156" spans="1:1">
      <c r="A156" s="53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  <row r="185" spans="1:1">
      <c r="A185" s="53"/>
    </row>
    <row r="186" spans="1:1">
      <c r="A186" s="53"/>
    </row>
    <row r="187" spans="1:1">
      <c r="A187" s="53"/>
    </row>
    <row r="188" spans="1:1">
      <c r="A188" s="53"/>
    </row>
    <row r="189" spans="1:1">
      <c r="A189" s="53"/>
    </row>
    <row r="190" spans="1:1">
      <c r="A190" s="53"/>
    </row>
    <row r="191" spans="1:1">
      <c r="A191" s="53"/>
    </row>
    <row r="192" spans="1:1">
      <c r="A192" s="53"/>
    </row>
    <row r="193" spans="1:1">
      <c r="A193" s="53"/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  <row r="208" spans="1:1">
      <c r="A208" s="53"/>
    </row>
    <row r="209" spans="1:1">
      <c r="A209" s="53"/>
    </row>
    <row r="210" spans="1:1">
      <c r="A210" s="53"/>
    </row>
    <row r="211" spans="1:1">
      <c r="A211" s="53"/>
    </row>
    <row r="212" spans="1:1">
      <c r="A212" s="53"/>
    </row>
    <row r="213" spans="1:1">
      <c r="A213" s="53"/>
    </row>
    <row r="214" spans="1:1">
      <c r="A214" s="53"/>
    </row>
    <row r="215" spans="1:1">
      <c r="A215" s="53"/>
    </row>
    <row r="216" spans="1:1">
      <c r="A216" s="53"/>
    </row>
    <row r="217" spans="1:1">
      <c r="A217" s="53"/>
    </row>
    <row r="218" spans="1:1">
      <c r="A218" s="53"/>
    </row>
    <row r="219" spans="1:1">
      <c r="A219" s="53"/>
    </row>
    <row r="220" spans="1:1">
      <c r="A220" s="53"/>
    </row>
    <row r="221" spans="1:1">
      <c r="A221" s="53"/>
    </row>
    <row r="222" spans="1:1">
      <c r="A222" s="53"/>
    </row>
    <row r="223" spans="1:1">
      <c r="A223" s="53"/>
    </row>
    <row r="224" spans="1:1">
      <c r="A224" s="53"/>
    </row>
    <row r="225" spans="1:1">
      <c r="A225" s="53"/>
    </row>
    <row r="226" spans="1:1">
      <c r="A226" s="53"/>
    </row>
    <row r="227" spans="1:1">
      <c r="A227" s="53"/>
    </row>
    <row r="228" spans="1:1">
      <c r="A228" s="53"/>
    </row>
    <row r="229" spans="1:1">
      <c r="A229" s="53"/>
    </row>
    <row r="230" spans="1:1">
      <c r="A230" s="53"/>
    </row>
    <row r="231" spans="1:1">
      <c r="A231" s="53"/>
    </row>
    <row r="232" spans="1:1">
      <c r="A232" s="53"/>
    </row>
    <row r="233" spans="1:1">
      <c r="A233" s="53"/>
    </row>
    <row r="234" spans="1:1">
      <c r="A234" s="53"/>
    </row>
    <row r="235" spans="1:1">
      <c r="A235" s="53"/>
    </row>
    <row r="236" spans="1:1">
      <c r="A236" s="53"/>
    </row>
    <row r="237" spans="1:1">
      <c r="A237" s="53"/>
    </row>
  </sheetData>
  <mergeCells count="3">
    <mergeCell ref="F14:G14"/>
    <mergeCell ref="F15:G15"/>
    <mergeCell ref="A2:G2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452"/>
  <sheetViews>
    <sheetView tabSelected="1" view="pageBreakPreview" zoomScale="55" zoomScaleNormal="70" zoomScaleSheetLayoutView="55" workbookViewId="0">
      <selection activeCell="I1" sqref="I1"/>
    </sheetView>
  </sheetViews>
  <sheetFormatPr defaultColWidth="9.1796875" defaultRowHeight="18"/>
  <cols>
    <col min="1" max="1" width="98.54296875" style="34" customWidth="1"/>
    <col min="2" max="2" width="17.1796875" style="475" customWidth="1"/>
    <col min="3" max="3" width="30.7265625" style="531" customWidth="1"/>
    <col min="4" max="5" width="30.7265625" style="475" customWidth="1"/>
    <col min="6" max="6" width="40.7265625" style="475" bestFit="1" customWidth="1"/>
    <col min="7" max="7" width="25.7265625" style="475" customWidth="1"/>
    <col min="8" max="8" width="21.7265625" style="475" customWidth="1"/>
    <col min="9" max="9" width="10" style="34" hidden="1" customWidth="1"/>
    <col min="10" max="10" width="14" style="34" bestFit="1" customWidth="1"/>
    <col min="11" max="16384" width="9.1796875" style="34"/>
  </cols>
  <sheetData>
    <row r="1" spans="1:8" ht="29.25" customHeight="1">
      <c r="A1" s="30"/>
      <c r="B1" s="560"/>
      <c r="C1" s="560"/>
      <c r="D1" s="560"/>
      <c r="E1" s="560"/>
      <c r="F1" s="471"/>
      <c r="G1" s="31">
        <v>2020</v>
      </c>
      <c r="H1" s="32" t="s">
        <v>102</v>
      </c>
    </row>
    <row r="2" spans="1:8" ht="29.25" customHeight="1">
      <c r="A2" s="30" t="s">
        <v>14</v>
      </c>
      <c r="B2" s="560" t="s">
        <v>481</v>
      </c>
      <c r="C2" s="560"/>
      <c r="D2" s="560"/>
      <c r="E2" s="560"/>
      <c r="F2" s="403"/>
      <c r="G2" s="446" t="s">
        <v>492</v>
      </c>
      <c r="H2" s="32" t="s">
        <v>98</v>
      </c>
    </row>
    <row r="3" spans="1:8" ht="29.25" customHeight="1">
      <c r="A3" s="30" t="s">
        <v>15</v>
      </c>
      <c r="B3" s="560" t="s">
        <v>482</v>
      </c>
      <c r="C3" s="560"/>
      <c r="D3" s="560"/>
      <c r="E3" s="560"/>
      <c r="F3" s="471"/>
      <c r="G3" s="447">
        <v>150</v>
      </c>
      <c r="H3" s="32" t="s">
        <v>97</v>
      </c>
    </row>
    <row r="4" spans="1:8" ht="29.25" customHeight="1">
      <c r="A4" s="30" t="s">
        <v>20</v>
      </c>
      <c r="B4" s="560" t="s">
        <v>483</v>
      </c>
      <c r="C4" s="560"/>
      <c r="D4" s="560"/>
      <c r="E4" s="560"/>
      <c r="F4" s="471"/>
      <c r="G4" s="447">
        <v>510100000</v>
      </c>
      <c r="H4" s="32" t="s">
        <v>96</v>
      </c>
    </row>
    <row r="5" spans="1:8" ht="29.25" customHeight="1">
      <c r="A5" s="30" t="s">
        <v>452</v>
      </c>
      <c r="B5" s="560" t="s">
        <v>484</v>
      </c>
      <c r="C5" s="560"/>
      <c r="D5" s="560"/>
      <c r="E5" s="560"/>
      <c r="F5" s="471"/>
      <c r="G5" s="448"/>
      <c r="H5" s="32" t="s">
        <v>9</v>
      </c>
    </row>
    <row r="6" spans="1:8" ht="29.25" customHeight="1">
      <c r="A6" s="30" t="s">
        <v>17</v>
      </c>
      <c r="B6" s="560" t="s">
        <v>485</v>
      </c>
      <c r="C6" s="560"/>
      <c r="D6" s="560"/>
      <c r="E6" s="560"/>
      <c r="F6" s="471"/>
      <c r="G6" s="448"/>
      <c r="H6" s="32" t="s">
        <v>8</v>
      </c>
    </row>
    <row r="7" spans="1:8" ht="29.25" customHeight="1">
      <c r="A7" s="30" t="s">
        <v>16</v>
      </c>
      <c r="B7" s="560" t="s">
        <v>486</v>
      </c>
      <c r="C7" s="560"/>
      <c r="D7" s="560"/>
      <c r="E7" s="560"/>
      <c r="F7" s="471"/>
      <c r="G7" s="447" t="s">
        <v>493</v>
      </c>
      <c r="H7" s="32" t="s">
        <v>10</v>
      </c>
    </row>
    <row r="8" spans="1:8" ht="29.25" customHeight="1">
      <c r="A8" s="30" t="s">
        <v>446</v>
      </c>
      <c r="B8" s="560" t="s">
        <v>445</v>
      </c>
      <c r="C8" s="560"/>
      <c r="D8" s="560"/>
      <c r="E8" s="560"/>
      <c r="F8" s="471"/>
      <c r="G8" s="402" t="s">
        <v>121</v>
      </c>
      <c r="H8" s="32"/>
    </row>
    <row r="9" spans="1:8" ht="29.25" customHeight="1">
      <c r="A9" s="30" t="s">
        <v>21</v>
      </c>
      <c r="B9" s="560" t="s">
        <v>487</v>
      </c>
      <c r="C9" s="560"/>
      <c r="D9" s="560"/>
      <c r="E9" s="560"/>
      <c r="F9" s="471"/>
      <c r="G9" s="402" t="s">
        <v>122</v>
      </c>
      <c r="H9" s="32"/>
    </row>
    <row r="10" spans="1:8" ht="29.25" customHeight="1">
      <c r="A10" s="30" t="s">
        <v>81</v>
      </c>
      <c r="B10" s="560">
        <v>18</v>
      </c>
      <c r="C10" s="560"/>
      <c r="D10" s="560"/>
      <c r="E10" s="560"/>
      <c r="F10" s="471"/>
      <c r="G10" s="31"/>
      <c r="H10" s="32"/>
    </row>
    <row r="11" spans="1:8" ht="29.25" customHeight="1">
      <c r="A11" s="30" t="s">
        <v>11</v>
      </c>
      <c r="B11" s="560" t="s">
        <v>488</v>
      </c>
      <c r="C11" s="560"/>
      <c r="D11" s="560"/>
      <c r="E11" s="560"/>
      <c r="F11" s="471"/>
      <c r="G11" s="31"/>
      <c r="H11" s="32"/>
    </row>
    <row r="12" spans="1:8" ht="29.25" customHeight="1">
      <c r="A12" s="30" t="s">
        <v>12</v>
      </c>
      <c r="B12" s="560" t="s">
        <v>489</v>
      </c>
      <c r="C12" s="560"/>
      <c r="D12" s="560"/>
      <c r="E12" s="560"/>
      <c r="F12" s="471"/>
      <c r="G12" s="31"/>
      <c r="H12" s="32"/>
    </row>
    <row r="13" spans="1:8" ht="29.25" customHeight="1">
      <c r="A13" s="30" t="s">
        <v>13</v>
      </c>
      <c r="B13" s="560" t="s">
        <v>490</v>
      </c>
      <c r="C13" s="560"/>
      <c r="D13" s="560"/>
      <c r="E13" s="560"/>
      <c r="F13" s="471"/>
      <c r="G13" s="31"/>
      <c r="H13" s="32"/>
    </row>
    <row r="14" spans="1:8" ht="19.5" customHeight="1">
      <c r="A14" s="35"/>
      <c r="B14" s="34"/>
      <c r="C14" s="34"/>
      <c r="D14" s="34"/>
      <c r="E14" s="34"/>
      <c r="F14" s="34"/>
      <c r="G14" s="34"/>
      <c r="H14" s="34"/>
    </row>
    <row r="15" spans="1:8" ht="30.75" customHeight="1">
      <c r="A15" s="561" t="s">
        <v>142</v>
      </c>
      <c r="B15" s="561"/>
      <c r="C15" s="561"/>
      <c r="D15" s="561"/>
      <c r="E15" s="561"/>
      <c r="F15" s="561"/>
      <c r="G15" s="561"/>
      <c r="H15" s="561"/>
    </row>
    <row r="16" spans="1:8" ht="38.25" customHeight="1">
      <c r="A16" s="561" t="s">
        <v>491</v>
      </c>
      <c r="B16" s="561"/>
      <c r="C16" s="561"/>
      <c r="D16" s="561"/>
      <c r="E16" s="561"/>
      <c r="F16" s="561"/>
      <c r="G16" s="561"/>
      <c r="H16" s="561"/>
    </row>
    <row r="17" spans="1:8" ht="20">
      <c r="A17" s="561" t="s">
        <v>458</v>
      </c>
      <c r="B17" s="561"/>
      <c r="C17" s="561"/>
      <c r="D17" s="561"/>
      <c r="E17" s="561"/>
      <c r="F17" s="561"/>
      <c r="G17" s="561"/>
      <c r="H17" s="561"/>
    </row>
    <row r="18" spans="1:8" ht="23.25" customHeight="1">
      <c r="A18" s="575"/>
      <c r="B18" s="575"/>
      <c r="C18" s="575"/>
      <c r="D18" s="575"/>
      <c r="E18" s="575"/>
      <c r="F18" s="575"/>
      <c r="G18" s="575"/>
      <c r="H18" s="575"/>
    </row>
    <row r="19" spans="1:8" ht="31.5" customHeight="1">
      <c r="A19" s="576" t="s">
        <v>128</v>
      </c>
      <c r="B19" s="576"/>
      <c r="C19" s="576"/>
      <c r="D19" s="576"/>
      <c r="E19" s="576"/>
      <c r="F19" s="576"/>
      <c r="G19" s="576"/>
      <c r="H19" s="576"/>
    </row>
    <row r="20" spans="1:8" ht="29.25" customHeight="1">
      <c r="B20" s="36"/>
      <c r="C20" s="36"/>
      <c r="D20" s="36"/>
      <c r="E20" s="36"/>
      <c r="F20" s="36"/>
      <c r="G20" s="36"/>
      <c r="H20" s="474" t="s">
        <v>366</v>
      </c>
    </row>
    <row r="21" spans="1:8" ht="43.5" customHeight="1">
      <c r="A21" s="573" t="s">
        <v>162</v>
      </c>
      <c r="B21" s="574" t="s">
        <v>18</v>
      </c>
      <c r="C21" s="574" t="s">
        <v>141</v>
      </c>
      <c r="D21" s="574"/>
      <c r="E21" s="580" t="s">
        <v>461</v>
      </c>
      <c r="F21" s="580"/>
      <c r="G21" s="580"/>
      <c r="H21" s="580"/>
    </row>
    <row r="22" spans="1:8" ht="51" customHeight="1">
      <c r="A22" s="573"/>
      <c r="B22" s="574"/>
      <c r="C22" s="533" t="s">
        <v>459</v>
      </c>
      <c r="D22" s="472" t="s">
        <v>460</v>
      </c>
      <c r="E22" s="39" t="s">
        <v>152</v>
      </c>
      <c r="F22" s="39" t="s">
        <v>147</v>
      </c>
      <c r="G22" s="39" t="s">
        <v>158</v>
      </c>
      <c r="H22" s="39" t="s">
        <v>159</v>
      </c>
    </row>
    <row r="23" spans="1:8" ht="28.5" customHeight="1" thickBot="1">
      <c r="A23" s="476">
        <v>1</v>
      </c>
      <c r="B23" s="472">
        <v>2</v>
      </c>
      <c r="C23" s="532">
        <v>3</v>
      </c>
      <c r="D23" s="472">
        <v>4</v>
      </c>
      <c r="E23" s="476">
        <v>5</v>
      </c>
      <c r="F23" s="472">
        <v>6</v>
      </c>
      <c r="G23" s="476">
        <v>7</v>
      </c>
      <c r="H23" s="472">
        <v>8</v>
      </c>
    </row>
    <row r="24" spans="1:8" s="40" customFormat="1" ht="30.75" customHeight="1" thickBot="1">
      <c r="A24" s="554" t="s">
        <v>75</v>
      </c>
      <c r="B24" s="555"/>
      <c r="C24" s="555"/>
      <c r="D24" s="555"/>
      <c r="E24" s="555"/>
      <c r="F24" s="555"/>
      <c r="G24" s="555"/>
      <c r="H24" s="556"/>
    </row>
    <row r="25" spans="1:8" s="40" customFormat="1" ht="30.75" customHeight="1">
      <c r="A25" s="41" t="s">
        <v>129</v>
      </c>
      <c r="B25" s="42">
        <v>1000</v>
      </c>
      <c r="C25" s="43">
        <f>'I. Фін результат'!C8</f>
        <v>2133.9</v>
      </c>
      <c r="D25" s="43">
        <f>'I. Фін результат'!D8</f>
        <v>1605</v>
      </c>
      <c r="E25" s="43">
        <f>'I. Фін результат'!E8</f>
        <v>2722</v>
      </c>
      <c r="F25" s="43">
        <f>'I. Фін результат'!F8</f>
        <v>1605</v>
      </c>
      <c r="G25" s="43">
        <f>F25-E25</f>
        <v>-1117</v>
      </c>
      <c r="H25" s="44">
        <f>(F25/E25)*100</f>
        <v>58.963997060984575</v>
      </c>
    </row>
    <row r="26" spans="1:8" s="40" customFormat="1" ht="30.75" customHeight="1">
      <c r="A26" s="41" t="s">
        <v>114</v>
      </c>
      <c r="B26" s="42">
        <v>1010</v>
      </c>
      <c r="C26" s="43">
        <f>'I. Фін результат'!C9</f>
        <v>-2698.8</v>
      </c>
      <c r="D26" s="43">
        <f>'I. Фін результат'!D9</f>
        <v>-2355.3739999999998</v>
      </c>
      <c r="E26" s="43">
        <f>'I. Фін результат'!E9</f>
        <v>-3162.3</v>
      </c>
      <c r="F26" s="43">
        <f>'I. Фін результат'!F9</f>
        <v>-2355.3739999999998</v>
      </c>
      <c r="G26" s="43">
        <f>F26-E26</f>
        <v>806.92600000000039</v>
      </c>
      <c r="H26" s="44">
        <f t="shared" ref="H26:H58" si="0">(F26/E26)*100</f>
        <v>74.482939632545921</v>
      </c>
    </row>
    <row r="27" spans="1:8" s="40" customFormat="1" ht="29.25" customHeight="1">
      <c r="A27" s="449" t="s">
        <v>153</v>
      </c>
      <c r="B27" s="472">
        <v>1020</v>
      </c>
      <c r="C27" s="343">
        <f>SUM(C25:C26)</f>
        <v>-564.90000000000009</v>
      </c>
      <c r="D27" s="343">
        <f t="shared" ref="D27:F27" si="1">SUM(D25:D26)</f>
        <v>-750.3739999999998</v>
      </c>
      <c r="E27" s="343">
        <f t="shared" si="1"/>
        <v>-440.30000000000018</v>
      </c>
      <c r="F27" s="343">
        <f t="shared" si="1"/>
        <v>-750.3739999999998</v>
      </c>
      <c r="G27" s="343">
        <f t="shared" ref="G27:G58" si="2">F27-E27</f>
        <v>-310.07399999999961</v>
      </c>
      <c r="H27" s="450">
        <f t="shared" si="0"/>
        <v>170.42334771746525</v>
      </c>
    </row>
    <row r="28" spans="1:8" s="40" customFormat="1" ht="30.75" customHeight="1">
      <c r="A28" s="41" t="s">
        <v>367</v>
      </c>
      <c r="B28" s="42">
        <v>1030</v>
      </c>
      <c r="C28" s="43">
        <f>'I. Фін результат'!C19</f>
        <v>-878.19999999999993</v>
      </c>
      <c r="D28" s="43">
        <f>'I. Фін результат'!D19</f>
        <v>-758.40000000000009</v>
      </c>
      <c r="E28" s="43">
        <f>'I. Фін результат'!E19</f>
        <v>-859.8</v>
      </c>
      <c r="F28" s="43">
        <f>'I. Фін результат'!F19</f>
        <v>-758.40000000000009</v>
      </c>
      <c r="G28" s="43">
        <f t="shared" si="2"/>
        <v>101.39999999999986</v>
      </c>
      <c r="H28" s="44">
        <f t="shared" si="0"/>
        <v>88.206559665038398</v>
      </c>
    </row>
    <row r="29" spans="1:8" s="40" customFormat="1" ht="30.75" customHeight="1">
      <c r="A29" s="41" t="s">
        <v>103</v>
      </c>
      <c r="B29" s="42">
        <v>1060</v>
      </c>
      <c r="C29" s="43">
        <f>'I. Фін результат'!C40</f>
        <v>0</v>
      </c>
      <c r="D29" s="43">
        <f>'I. Фін результат'!D40</f>
        <v>0</v>
      </c>
      <c r="E29" s="43">
        <f>'I. Фін результат'!E40</f>
        <v>0</v>
      </c>
      <c r="F29" s="43">
        <f>'I. Фін результат'!F40</f>
        <v>0</v>
      </c>
      <c r="G29" s="43">
        <f t="shared" si="2"/>
        <v>0</v>
      </c>
      <c r="H29" s="346" t="e">
        <f t="shared" si="0"/>
        <v>#DIV/0!</v>
      </c>
    </row>
    <row r="30" spans="1:8" s="40" customFormat="1" ht="30.75" customHeight="1">
      <c r="A30" s="41" t="s">
        <v>368</v>
      </c>
      <c r="B30" s="42">
        <v>1070</v>
      </c>
      <c r="C30" s="43">
        <f>'I. Фін результат'!C48</f>
        <v>1105.5999999999999</v>
      </c>
      <c r="D30" s="43">
        <f>'I. Фін результат'!D48</f>
        <v>1301.9000000000001</v>
      </c>
      <c r="E30" s="43">
        <f>'I. Фін результат'!E48</f>
        <v>1300.0999999999999</v>
      </c>
      <c r="F30" s="43">
        <f>'I. Фін результат'!F48</f>
        <v>1301.9000000000001</v>
      </c>
      <c r="G30" s="43">
        <f t="shared" si="2"/>
        <v>1.8000000000001819</v>
      </c>
      <c r="H30" s="44">
        <f t="shared" si="0"/>
        <v>100.13845088839321</v>
      </c>
    </row>
    <row r="31" spans="1:8" s="40" customFormat="1" ht="30.75" customHeight="1">
      <c r="A31" s="41" t="s">
        <v>27</v>
      </c>
      <c r="B31" s="42">
        <v>1080</v>
      </c>
      <c r="C31" s="43">
        <f>'I. Фін результат'!C52</f>
        <v>0</v>
      </c>
      <c r="D31" s="43">
        <f>'I. Фін результат'!D52</f>
        <v>0</v>
      </c>
      <c r="E31" s="43">
        <f>'I. Фін результат'!E52</f>
        <v>0</v>
      </c>
      <c r="F31" s="43">
        <f>'I. Фін результат'!F52</f>
        <v>0</v>
      </c>
      <c r="G31" s="43">
        <f t="shared" si="2"/>
        <v>0</v>
      </c>
      <c r="H31" s="346" t="e">
        <f t="shared" si="0"/>
        <v>#DIV/0!</v>
      </c>
    </row>
    <row r="32" spans="1:8" s="40" customFormat="1" ht="29.25" customHeight="1">
      <c r="A32" s="449" t="s">
        <v>4</v>
      </c>
      <c r="B32" s="472">
        <v>1100</v>
      </c>
      <c r="C32" s="343">
        <f>SUM(C27,C28,C29,C30,C31)</f>
        <v>-337.5</v>
      </c>
      <c r="D32" s="343">
        <f t="shared" ref="D32:F32" si="3">SUM(D27,D28,D29,D30,D31)</f>
        <v>-206.8739999999998</v>
      </c>
      <c r="E32" s="343">
        <f t="shared" si="3"/>
        <v>-2.2737367544323206E-13</v>
      </c>
      <c r="F32" s="343">
        <f t="shared" si="3"/>
        <v>-206.8739999999998</v>
      </c>
      <c r="G32" s="343">
        <f t="shared" si="2"/>
        <v>-206.87399999999957</v>
      </c>
      <c r="H32" s="451">
        <f t="shared" si="0"/>
        <v>9.09841473938128E+16</v>
      </c>
    </row>
    <row r="33" spans="1:8" s="40" customFormat="1" ht="26.25" customHeight="1">
      <c r="A33" s="438" t="s">
        <v>104</v>
      </c>
      <c r="B33" s="472">
        <v>1310</v>
      </c>
      <c r="C33" s="343">
        <f>'I. Фін результат'!C88</f>
        <v>-39.199999999999989</v>
      </c>
      <c r="D33" s="343">
        <f>'I. Фін результат'!D88</f>
        <v>69.526000000000181</v>
      </c>
      <c r="E33" s="343">
        <f>'I. Фін результат'!E88</f>
        <v>245.59999999999977</v>
      </c>
      <c r="F33" s="343">
        <f>'I. Фін результат'!F88</f>
        <v>69.526000000000181</v>
      </c>
      <c r="G33" s="343">
        <f t="shared" si="2"/>
        <v>-176.07399999999959</v>
      </c>
      <c r="H33" s="450">
        <f t="shared" si="0"/>
        <v>28.308631921824208</v>
      </c>
    </row>
    <row r="34" spans="1:8" s="40" customFormat="1" ht="29.25" customHeight="1">
      <c r="A34" s="449" t="s">
        <v>138</v>
      </c>
      <c r="B34" s="472">
        <v>5010</v>
      </c>
      <c r="C34" s="343">
        <f>(C33/C25)*100</f>
        <v>-1.8370120436758981</v>
      </c>
      <c r="D34" s="343">
        <f>(D33/D25)*100</f>
        <v>4.3318380062305408</v>
      </c>
      <c r="E34" s="343">
        <f>(E33/E25)*100</f>
        <v>9.022777369581183</v>
      </c>
      <c r="F34" s="343">
        <f>(F33/F25)*100</f>
        <v>4.3318380062305408</v>
      </c>
      <c r="G34" s="343">
        <f t="shared" si="2"/>
        <v>-4.6909393633506422</v>
      </c>
      <c r="H34" s="450">
        <f t="shared" si="0"/>
        <v>48.010028717261974</v>
      </c>
    </row>
    <row r="35" spans="1:8" s="40" customFormat="1" ht="30.75" customHeight="1">
      <c r="A35" s="41" t="s">
        <v>198</v>
      </c>
      <c r="B35" s="42">
        <v>1110</v>
      </c>
      <c r="C35" s="43">
        <f>'I. Фін результат'!C60</f>
        <v>0</v>
      </c>
      <c r="D35" s="43">
        <f>'I. Фін результат'!D60</f>
        <v>0</v>
      </c>
      <c r="E35" s="43">
        <f>'I. Фін результат'!E60</f>
        <v>0</v>
      </c>
      <c r="F35" s="43">
        <f>'I. Фін результат'!F60</f>
        <v>0</v>
      </c>
      <c r="G35" s="43">
        <f t="shared" si="2"/>
        <v>0</v>
      </c>
      <c r="H35" s="346" t="e">
        <f t="shared" si="0"/>
        <v>#DIV/0!</v>
      </c>
    </row>
    <row r="36" spans="1:8" s="40" customFormat="1" ht="30.75" customHeight="1">
      <c r="A36" s="41" t="s">
        <v>199</v>
      </c>
      <c r="B36" s="42">
        <v>1120</v>
      </c>
      <c r="C36" s="43" t="str">
        <f>'I. Фін результат'!C61</f>
        <v>(    )</v>
      </c>
      <c r="D36" s="43" t="str">
        <f>'I. Фін результат'!D61</f>
        <v>(    )</v>
      </c>
      <c r="E36" s="43" t="str">
        <f>'I. Фін результат'!E61</f>
        <v>(    )</v>
      </c>
      <c r="F36" s="43" t="str">
        <f>'I. Фін результат'!F61</f>
        <v>(    )</v>
      </c>
      <c r="G36" s="347" t="e">
        <f t="shared" si="2"/>
        <v>#VALUE!</v>
      </c>
      <c r="H36" s="346" t="e">
        <f t="shared" si="0"/>
        <v>#VALUE!</v>
      </c>
    </row>
    <row r="37" spans="1:8" s="40" customFormat="1" ht="30.75" customHeight="1">
      <c r="A37" s="41" t="s">
        <v>200</v>
      </c>
      <c r="B37" s="42">
        <v>1130</v>
      </c>
      <c r="C37" s="43">
        <f>'I. Фін результат'!C62</f>
        <v>0</v>
      </c>
      <c r="D37" s="43">
        <f>'I. Фін результат'!D62</f>
        <v>0</v>
      </c>
      <c r="E37" s="43">
        <f>'I. Фін результат'!E62</f>
        <v>0</v>
      </c>
      <c r="F37" s="43">
        <f>'I. Фін результат'!F62</f>
        <v>0</v>
      </c>
      <c r="G37" s="43">
        <f t="shared" si="2"/>
        <v>0</v>
      </c>
      <c r="H37" s="346" t="e">
        <f t="shared" si="0"/>
        <v>#DIV/0!</v>
      </c>
    </row>
    <row r="38" spans="1:8" s="40" customFormat="1" ht="30.75" customHeight="1">
      <c r="A38" s="41" t="s">
        <v>201</v>
      </c>
      <c r="B38" s="42">
        <v>1140</v>
      </c>
      <c r="C38" s="43" t="str">
        <f>'I. Фін результат'!C63</f>
        <v>(    )</v>
      </c>
      <c r="D38" s="43" t="str">
        <f>'I. Фін результат'!D63</f>
        <v>(    )</v>
      </c>
      <c r="E38" s="43" t="str">
        <f>'I. Фін результат'!E63</f>
        <v>(    )</v>
      </c>
      <c r="F38" s="43" t="str">
        <f>'I. Фін результат'!F63</f>
        <v>(    )</v>
      </c>
      <c r="G38" s="347" t="e">
        <f t="shared" si="2"/>
        <v>#VALUE!</v>
      </c>
      <c r="H38" s="346" t="e">
        <f t="shared" si="0"/>
        <v>#VALUE!</v>
      </c>
    </row>
    <row r="39" spans="1:8" s="40" customFormat="1" ht="30.75" customHeight="1">
      <c r="A39" s="41" t="s">
        <v>369</v>
      </c>
      <c r="B39" s="42">
        <v>1150</v>
      </c>
      <c r="C39" s="43">
        <f>'I. Фін результат'!C64</f>
        <v>104</v>
      </c>
      <c r="D39" s="43">
        <f>'I. Фін результат'!D64</f>
        <v>106</v>
      </c>
      <c r="E39" s="43">
        <f>'I. Фін результат'!E64</f>
        <v>0</v>
      </c>
      <c r="F39" s="43">
        <f>'I. Фін результат'!F64</f>
        <v>106</v>
      </c>
      <c r="G39" s="43">
        <f t="shared" si="2"/>
        <v>106</v>
      </c>
      <c r="H39" s="346" t="e">
        <f t="shared" si="0"/>
        <v>#DIV/0!</v>
      </c>
    </row>
    <row r="40" spans="1:8" s="40" customFormat="1" ht="30.75" customHeight="1">
      <c r="A40" s="41" t="s">
        <v>370</v>
      </c>
      <c r="B40" s="42">
        <v>1160</v>
      </c>
      <c r="C40" s="43">
        <f>'I. Фін результат'!C67</f>
        <v>-94.7</v>
      </c>
      <c r="D40" s="43">
        <f>'I. Фін результат'!D67</f>
        <v>0</v>
      </c>
      <c r="E40" s="43">
        <f>'I. Фін результат'!E67</f>
        <v>0</v>
      </c>
      <c r="F40" s="43">
        <f>'I. Фін результат'!F67</f>
        <v>0</v>
      </c>
      <c r="G40" s="43">
        <f t="shared" si="2"/>
        <v>0</v>
      </c>
      <c r="H40" s="346" t="e">
        <f t="shared" si="0"/>
        <v>#DIV/0!</v>
      </c>
    </row>
    <row r="41" spans="1:8" s="40" customFormat="1" ht="29.25" customHeight="1">
      <c r="A41" s="449" t="s">
        <v>74</v>
      </c>
      <c r="B41" s="472">
        <v>1170</v>
      </c>
      <c r="C41" s="343">
        <f>SUM(C32,C35:C39,C40)</f>
        <v>-328.2</v>
      </c>
      <c r="D41" s="343">
        <f>SUM(D32,D35:D39,D40)</f>
        <v>-100.8739999999998</v>
      </c>
      <c r="E41" s="343">
        <f>SUM(E32,E35:E39,E40)</f>
        <v>-2.2737367544323206E-13</v>
      </c>
      <c r="F41" s="343">
        <f>SUM(F32,F35:F39,F40)</f>
        <v>-100.8739999999998</v>
      </c>
      <c r="G41" s="343">
        <f t="shared" si="2"/>
        <v>-100.87399999999957</v>
      </c>
      <c r="H41" s="451">
        <f t="shared" si="0"/>
        <v>4.43648543761104E+16</v>
      </c>
    </row>
    <row r="42" spans="1:8" s="40" customFormat="1" ht="30.75" customHeight="1">
      <c r="A42" s="41" t="s">
        <v>208</v>
      </c>
      <c r="B42" s="42">
        <v>1180</v>
      </c>
      <c r="C42" s="43">
        <f>'I. Фін результат'!C71</f>
        <v>-8.1999999999999993</v>
      </c>
      <c r="D42" s="43">
        <f>'I. Фін результат'!D71</f>
        <v>-8.1999999999999993</v>
      </c>
      <c r="E42" s="43">
        <v>0</v>
      </c>
      <c r="F42" s="43">
        <f>'I. Фін результат'!F71</f>
        <v>-8.1999999999999993</v>
      </c>
      <c r="G42" s="343">
        <f t="shared" si="2"/>
        <v>-8.1999999999999993</v>
      </c>
      <c r="H42" s="346" t="e">
        <f t="shared" si="0"/>
        <v>#DIV/0!</v>
      </c>
    </row>
    <row r="43" spans="1:8" s="40" customFormat="1" ht="30.75" customHeight="1">
      <c r="A43" s="41" t="s">
        <v>209</v>
      </c>
      <c r="B43" s="42">
        <v>1181</v>
      </c>
      <c r="C43" s="43">
        <f>'I. Фін результат'!C72</f>
        <v>0</v>
      </c>
      <c r="D43" s="43">
        <f>'I. Фін результат'!D72</f>
        <v>0</v>
      </c>
      <c r="E43" s="43">
        <f>'I. Фін результат'!E72</f>
        <v>0</v>
      </c>
      <c r="F43" s="43">
        <f>'I. Фін результат'!F72</f>
        <v>0</v>
      </c>
      <c r="G43" s="43">
        <f t="shared" si="2"/>
        <v>0</v>
      </c>
      <c r="H43" s="346" t="e">
        <f t="shared" si="0"/>
        <v>#DIV/0!</v>
      </c>
    </row>
    <row r="44" spans="1:8" s="40" customFormat="1" ht="30.75" customHeight="1">
      <c r="A44" s="41" t="s">
        <v>210</v>
      </c>
      <c r="B44" s="42">
        <v>1190</v>
      </c>
      <c r="C44" s="43">
        <f>'I. Фін результат'!C73</f>
        <v>0</v>
      </c>
      <c r="D44" s="43">
        <f>'I. Фін результат'!D73</f>
        <v>0</v>
      </c>
      <c r="E44" s="43">
        <f>'I. Фін результат'!E73</f>
        <v>0</v>
      </c>
      <c r="F44" s="43">
        <f>'I. Фін результат'!F73</f>
        <v>0</v>
      </c>
      <c r="G44" s="43">
        <f t="shared" si="2"/>
        <v>0</v>
      </c>
      <c r="H44" s="346" t="e">
        <f t="shared" si="0"/>
        <v>#DIV/0!</v>
      </c>
    </row>
    <row r="45" spans="1:8" s="40" customFormat="1" ht="30.75" customHeight="1">
      <c r="A45" s="41" t="s">
        <v>211</v>
      </c>
      <c r="B45" s="42">
        <v>1191</v>
      </c>
      <c r="C45" s="43" t="str">
        <f>'I. Фін результат'!C74</f>
        <v>(    )</v>
      </c>
      <c r="D45" s="43" t="str">
        <f>'I. Фін результат'!D74</f>
        <v>(    )</v>
      </c>
      <c r="E45" s="43" t="str">
        <f>'I. Фін результат'!E74</f>
        <v>(    )</v>
      </c>
      <c r="F45" s="43" t="str">
        <f>'I. Фін результат'!F74</f>
        <v>(    )</v>
      </c>
      <c r="G45" s="347" t="e">
        <f t="shared" si="2"/>
        <v>#VALUE!</v>
      </c>
      <c r="H45" s="346" t="e">
        <f t="shared" si="0"/>
        <v>#VALUE!</v>
      </c>
    </row>
    <row r="46" spans="1:8" s="40" customFormat="1" ht="29.25" customHeight="1">
      <c r="A46" s="449" t="s">
        <v>243</v>
      </c>
      <c r="B46" s="472">
        <v>1200</v>
      </c>
      <c r="C46" s="343">
        <f>SUM(C41:C45)</f>
        <v>-336.4</v>
      </c>
      <c r="D46" s="343">
        <f>SUM(D41:D45)</f>
        <v>-109.0739999999998</v>
      </c>
      <c r="E46" s="343">
        <f>SUM(E41:E45)</f>
        <v>-2.2737367544323206E-13</v>
      </c>
      <c r="F46" s="343">
        <f>SUM(F41:F45)</f>
        <v>-109.0739999999998</v>
      </c>
      <c r="G46" s="343">
        <f t="shared" si="2"/>
        <v>-109.07399999999957</v>
      </c>
      <c r="H46" s="451">
        <f t="shared" si="0"/>
        <v>4.797125251521568E+16</v>
      </c>
    </row>
    <row r="47" spans="1:8" s="40" customFormat="1" ht="30.75" customHeight="1">
      <c r="A47" s="41" t="s">
        <v>332</v>
      </c>
      <c r="B47" s="42">
        <v>1201</v>
      </c>
      <c r="C47" s="43">
        <f>'I. Фін результат'!C76</f>
        <v>0</v>
      </c>
      <c r="D47" s="43">
        <f>'I. Фін результат'!D76</f>
        <v>0</v>
      </c>
      <c r="E47" s="43">
        <f>'I. Фін результат'!E76</f>
        <v>0</v>
      </c>
      <c r="F47" s="43">
        <f>'I. Фін результат'!F76</f>
        <v>0</v>
      </c>
      <c r="G47" s="43">
        <f t="shared" si="2"/>
        <v>0</v>
      </c>
      <c r="H47" s="346" t="e">
        <f t="shared" si="0"/>
        <v>#DIV/0!</v>
      </c>
    </row>
    <row r="48" spans="1:8" s="40" customFormat="1" ht="30.75" customHeight="1">
      <c r="A48" s="41" t="s">
        <v>333</v>
      </c>
      <c r="B48" s="42">
        <v>1202</v>
      </c>
      <c r="C48" s="43">
        <f>'I. Фін результат'!C77</f>
        <v>-336.4</v>
      </c>
      <c r="D48" s="43">
        <f>'I. Фін результат'!D77</f>
        <v>-109.1</v>
      </c>
      <c r="E48" s="43">
        <v>0</v>
      </c>
      <c r="F48" s="43">
        <f>'I. Фін результат'!F77</f>
        <v>-109.1</v>
      </c>
      <c r="G48" s="341">
        <f t="shared" si="2"/>
        <v>-109.1</v>
      </c>
      <c r="H48" s="346" t="e">
        <f t="shared" si="0"/>
        <v>#DIV/0!</v>
      </c>
    </row>
    <row r="49" spans="1:8" s="40" customFormat="1" ht="29.25" customHeight="1">
      <c r="A49" s="449" t="s">
        <v>19</v>
      </c>
      <c r="B49" s="472">
        <v>1210</v>
      </c>
      <c r="C49" s="343">
        <f>SUM(C25,C30,C35,C37,C39,C43,C44)</f>
        <v>3343.5</v>
      </c>
      <c r="D49" s="343">
        <f>SUM(D25,D30,D35,D37,D39,D43,D44)</f>
        <v>3012.9</v>
      </c>
      <c r="E49" s="343">
        <f>SUM(E25,E30,E35,E37,E39,E43,E44)</f>
        <v>4022.1</v>
      </c>
      <c r="F49" s="343">
        <f>SUM(F25,F30,F35,F37,F39,F43,F44)</f>
        <v>3012.9</v>
      </c>
      <c r="G49" s="343">
        <f t="shared" si="2"/>
        <v>-1009.1999999999998</v>
      </c>
      <c r="H49" s="450">
        <f t="shared" si="0"/>
        <v>74.908629820243149</v>
      </c>
    </row>
    <row r="50" spans="1:8" s="40" customFormat="1" ht="29.25" customHeight="1">
      <c r="A50" s="449" t="s">
        <v>90</v>
      </c>
      <c r="B50" s="472">
        <v>1220</v>
      </c>
      <c r="C50" s="343">
        <f>SUM(C26,C28,C29,C31,C36,C38,C40,C42,C45)</f>
        <v>-3679.8999999999996</v>
      </c>
      <c r="D50" s="343">
        <f>SUM(D26,D28,D29,D31,D36,D38,D40,D42,D45)</f>
        <v>-3121.9739999999997</v>
      </c>
      <c r="E50" s="343">
        <f>SUM(E26,E28,E29,E31,E36,E38,E40,E42,E45)</f>
        <v>-4022.1000000000004</v>
      </c>
      <c r="F50" s="343">
        <f>SUM(F26,F28,F29,F31,F36,F38,F40,F42,F45)</f>
        <v>-3121.9739999999997</v>
      </c>
      <c r="G50" s="343">
        <f t="shared" si="2"/>
        <v>900.12600000000066</v>
      </c>
      <c r="H50" s="450">
        <f t="shared" si="0"/>
        <v>77.620496755426259</v>
      </c>
    </row>
    <row r="51" spans="1:8" s="40" customFormat="1" ht="30.75" customHeight="1">
      <c r="A51" s="41" t="s">
        <v>151</v>
      </c>
      <c r="B51" s="42">
        <v>1230</v>
      </c>
      <c r="C51" s="43">
        <f>'I. Фін результат'!C80</f>
        <v>0</v>
      </c>
      <c r="D51" s="43">
        <f>'I. Фін результат'!D80</f>
        <v>0</v>
      </c>
      <c r="E51" s="43">
        <f>'I. Фін результат'!E80</f>
        <v>0</v>
      </c>
      <c r="F51" s="43">
        <f>'I. Фін результат'!F80</f>
        <v>0</v>
      </c>
      <c r="G51" s="43">
        <f t="shared" si="2"/>
        <v>0</v>
      </c>
      <c r="H51" s="346" t="e">
        <f t="shared" si="0"/>
        <v>#DIV/0!</v>
      </c>
    </row>
    <row r="52" spans="1:8" s="40" customFormat="1" ht="29.25" customHeight="1">
      <c r="A52" s="449" t="s">
        <v>140</v>
      </c>
      <c r="B52" s="472"/>
      <c r="C52" s="343"/>
      <c r="D52" s="343"/>
      <c r="E52" s="343"/>
      <c r="F52" s="343"/>
      <c r="G52" s="343">
        <f t="shared" si="2"/>
        <v>0</v>
      </c>
      <c r="H52" s="451" t="e">
        <f t="shared" si="0"/>
        <v>#DIV/0!</v>
      </c>
    </row>
    <row r="53" spans="1:8" s="40" customFormat="1" ht="31.5" customHeight="1">
      <c r="A53" s="41" t="s">
        <v>161</v>
      </c>
      <c r="B53" s="42">
        <v>1400</v>
      </c>
      <c r="C53" s="43">
        <f>'I. Фін результат'!C90</f>
        <v>1019.2</v>
      </c>
      <c r="D53" s="43">
        <f>'I. Фін результат'!D90</f>
        <v>751.1</v>
      </c>
      <c r="E53" s="43">
        <f>'I. Фін результат'!E90</f>
        <v>925.7</v>
      </c>
      <c r="F53" s="43">
        <f>'I. Фін результат'!F90</f>
        <v>751.1</v>
      </c>
      <c r="G53" s="43">
        <f t="shared" si="2"/>
        <v>-174.60000000000002</v>
      </c>
      <c r="H53" s="44">
        <f t="shared" si="0"/>
        <v>81.138597817867549</v>
      </c>
    </row>
    <row r="54" spans="1:8" s="40" customFormat="1" ht="30.75" customHeight="1">
      <c r="A54" s="41" t="s">
        <v>5</v>
      </c>
      <c r="B54" s="42">
        <v>1410</v>
      </c>
      <c r="C54" s="43">
        <f>'I. Фін результат'!C91</f>
        <v>1282.5999999999999</v>
      </c>
      <c r="D54" s="43">
        <f>'I. Фін результат'!D91</f>
        <v>1182.5999999999999</v>
      </c>
      <c r="E54" s="43">
        <f>'I. Фін результат'!E91</f>
        <v>1689.9</v>
      </c>
      <c r="F54" s="43">
        <f>'I. Фін результат'!F91</f>
        <v>1182.5999999999999</v>
      </c>
      <c r="G54" s="43">
        <f t="shared" si="2"/>
        <v>-507.30000000000018</v>
      </c>
      <c r="H54" s="44">
        <f t="shared" si="0"/>
        <v>69.980472217290952</v>
      </c>
    </row>
    <row r="55" spans="1:8" s="40" customFormat="1" ht="35.25" customHeight="1">
      <c r="A55" s="41" t="s">
        <v>6</v>
      </c>
      <c r="B55" s="42">
        <v>1420</v>
      </c>
      <c r="C55" s="43">
        <f>'I. Фін результат'!C92</f>
        <v>294.89999999999998</v>
      </c>
      <c r="D55" s="43">
        <f>'I. Фін результат'!D92</f>
        <v>262.7</v>
      </c>
      <c r="E55" s="43">
        <f>'I. Фін результат'!E92</f>
        <v>364.6</v>
      </c>
      <c r="F55" s="43">
        <f>'I. Фін результат'!F92</f>
        <v>262.7</v>
      </c>
      <c r="G55" s="43">
        <f t="shared" si="2"/>
        <v>-101.90000000000003</v>
      </c>
      <c r="H55" s="44">
        <f t="shared" si="0"/>
        <v>72.05156335710366</v>
      </c>
    </row>
    <row r="56" spans="1:8" s="40" customFormat="1" ht="34.5" customHeight="1">
      <c r="A56" s="41" t="s">
        <v>7</v>
      </c>
      <c r="B56" s="42">
        <v>1430</v>
      </c>
      <c r="C56" s="43">
        <f>'I. Фін результат'!C93</f>
        <v>298.3</v>
      </c>
      <c r="D56" s="43">
        <f>'I. Фін результат'!D93</f>
        <v>276.39999999999998</v>
      </c>
      <c r="E56" s="43">
        <f>'I. Фін результат'!E93</f>
        <v>245.6</v>
      </c>
      <c r="F56" s="43">
        <f>'I. Фін результат'!F93</f>
        <v>276.39999999999998</v>
      </c>
      <c r="G56" s="43">
        <f t="shared" si="2"/>
        <v>30.799999999999983</v>
      </c>
      <c r="H56" s="44">
        <f t="shared" si="0"/>
        <v>112.54071661237784</v>
      </c>
    </row>
    <row r="57" spans="1:8" s="40" customFormat="1" ht="33" customHeight="1">
      <c r="A57" s="41" t="s">
        <v>27</v>
      </c>
      <c r="B57" s="42">
        <v>1440</v>
      </c>
      <c r="C57" s="43">
        <f>'I. Фін результат'!C94</f>
        <v>680.2</v>
      </c>
      <c r="D57" s="43">
        <f>'I. Фін результат'!D94</f>
        <v>595.9</v>
      </c>
      <c r="E57" s="43">
        <f>'I. Фін результат'!E94</f>
        <v>796.3</v>
      </c>
      <c r="F57" s="43">
        <f>'I. Фін результат'!F94</f>
        <v>595.9</v>
      </c>
      <c r="G57" s="43">
        <f t="shared" si="2"/>
        <v>-200.39999999999998</v>
      </c>
      <c r="H57" s="44">
        <f t="shared" si="0"/>
        <v>74.833605425091037</v>
      </c>
    </row>
    <row r="58" spans="1:8" s="40" customFormat="1" ht="33.75" customHeight="1" thickBot="1">
      <c r="A58" s="449" t="s">
        <v>50</v>
      </c>
      <c r="B58" s="472">
        <v>1450</v>
      </c>
      <c r="C58" s="343">
        <f>SUM(C53,C54,C55,C56,C57)</f>
        <v>3575.2000000000007</v>
      </c>
      <c r="D58" s="343">
        <f>SUM(D53,D54,D55,D56,D57)</f>
        <v>3068.7</v>
      </c>
      <c r="E58" s="343">
        <f>SUM(E53,E54,E55,E56,E57)</f>
        <v>4022.1000000000004</v>
      </c>
      <c r="F58" s="343">
        <f>SUM(F53,F54,F55,F56,F57)</f>
        <v>3068.7</v>
      </c>
      <c r="G58" s="343">
        <f t="shared" si="2"/>
        <v>-953.40000000000055</v>
      </c>
      <c r="H58" s="450">
        <f t="shared" si="0"/>
        <v>76.295964794510311</v>
      </c>
    </row>
    <row r="59" spans="1:8" s="40" customFormat="1" ht="29.25" customHeight="1" thickBot="1">
      <c r="A59" s="554" t="s">
        <v>107</v>
      </c>
      <c r="B59" s="555"/>
      <c r="C59" s="555"/>
      <c r="D59" s="555"/>
      <c r="E59" s="555"/>
      <c r="F59" s="555"/>
      <c r="G59" s="555"/>
      <c r="H59" s="556"/>
    </row>
    <row r="60" spans="1:8" s="40" customFormat="1" ht="37.5" customHeight="1">
      <c r="A60" s="577" t="s">
        <v>371</v>
      </c>
      <c r="B60" s="578"/>
      <c r="C60" s="578"/>
      <c r="D60" s="578"/>
      <c r="E60" s="578"/>
      <c r="F60" s="578"/>
      <c r="G60" s="578"/>
      <c r="H60" s="579"/>
    </row>
    <row r="61" spans="1:8" s="40" customFormat="1" ht="50.25" customHeight="1">
      <c r="A61" s="452" t="s">
        <v>380</v>
      </c>
      <c r="B61" s="476">
        <v>2110</v>
      </c>
      <c r="C61" s="341">
        <f>'ІІ. Розр. з бюджетом'!C19</f>
        <v>7.8999999999999879</v>
      </c>
      <c r="D61" s="341">
        <f>'ІІ. Розр. з бюджетом'!D19</f>
        <v>20.2</v>
      </c>
      <c r="E61" s="341">
        <f>'ІІ. Розр. з бюджетом'!E19</f>
        <v>67.300000000000011</v>
      </c>
      <c r="F61" s="341">
        <f>'ІІ. Розр. з бюджетом'!F19</f>
        <v>20.2</v>
      </c>
      <c r="G61" s="341">
        <f t="shared" ref="G61:G64" si="4">F61-E61</f>
        <v>-47.100000000000009</v>
      </c>
      <c r="H61" s="44">
        <f t="shared" ref="H61:H91" si="5">(F61/E61)*100</f>
        <v>30.014858841010394</v>
      </c>
    </row>
    <row r="62" spans="1:8" s="40" customFormat="1" ht="51" customHeight="1">
      <c r="A62" s="452" t="s">
        <v>373</v>
      </c>
      <c r="B62" s="473">
        <v>2120</v>
      </c>
      <c r="C62" s="43">
        <f>'ІІ. Розр. з бюджетом'!C27</f>
        <v>450.8</v>
      </c>
      <c r="D62" s="43">
        <f>'ІІ. Розр. з бюджетом'!D27</f>
        <v>351</v>
      </c>
      <c r="E62" s="43">
        <f>'ІІ. Розр. з бюджетом'!E27</f>
        <v>500.1</v>
      </c>
      <c r="F62" s="43">
        <f>'ІІ. Розр. з бюджетом'!F27</f>
        <v>351</v>
      </c>
      <c r="G62" s="341">
        <f t="shared" si="4"/>
        <v>-149.10000000000002</v>
      </c>
      <c r="H62" s="44">
        <f t="shared" si="5"/>
        <v>70.1859628074385</v>
      </c>
    </row>
    <row r="63" spans="1:8" s="40" customFormat="1" ht="36.75" customHeight="1">
      <c r="A63" s="452" t="s">
        <v>374</v>
      </c>
      <c r="B63" s="473">
        <v>2130</v>
      </c>
      <c r="C63" s="43">
        <f>'ІІ. Розр. з бюджетом'!C36</f>
        <v>294.89999999999998</v>
      </c>
      <c r="D63" s="43">
        <f>'ІІ. Розр. з бюджетом'!D36</f>
        <v>262.7</v>
      </c>
      <c r="E63" s="43">
        <f>'ІІ. Розр. з бюджетом'!E36</f>
        <v>364.6</v>
      </c>
      <c r="F63" s="43">
        <f>'ІІ. Розр. з бюджетом'!F36</f>
        <v>262.7</v>
      </c>
      <c r="G63" s="341">
        <f t="shared" si="4"/>
        <v>-101.90000000000003</v>
      </c>
      <c r="H63" s="44">
        <f t="shared" si="5"/>
        <v>72.05156335710366</v>
      </c>
    </row>
    <row r="64" spans="1:8" s="40" customFormat="1" ht="33" customHeight="1" thickBot="1">
      <c r="A64" s="438" t="s">
        <v>426</v>
      </c>
      <c r="B64" s="453">
        <v>2200</v>
      </c>
      <c r="C64" s="345">
        <f>'ІІ. Розр. з бюджетом'!C43</f>
        <v>753.59999999999991</v>
      </c>
      <c r="D64" s="345">
        <f>'ІІ. Розр. з бюджетом'!D43</f>
        <v>633.9</v>
      </c>
      <c r="E64" s="345">
        <f>'ІІ. Розр. з бюджетом'!E43</f>
        <v>932.00000000000011</v>
      </c>
      <c r="F64" s="345">
        <f>'ІІ. Розр. з бюджетом'!F43</f>
        <v>633.9</v>
      </c>
      <c r="G64" s="343">
        <f t="shared" si="4"/>
        <v>-298.10000000000014</v>
      </c>
      <c r="H64" s="450">
        <f t="shared" si="5"/>
        <v>68.015021459227455</v>
      </c>
    </row>
    <row r="65" spans="1:10" s="40" customFormat="1" ht="33" customHeight="1" thickBot="1">
      <c r="A65" s="554" t="s">
        <v>250</v>
      </c>
      <c r="B65" s="555"/>
      <c r="C65" s="555"/>
      <c r="D65" s="555"/>
      <c r="E65" s="555"/>
      <c r="F65" s="555"/>
      <c r="G65" s="555"/>
      <c r="H65" s="556"/>
    </row>
    <row r="66" spans="1:10" s="40" customFormat="1" ht="37.5" customHeight="1">
      <c r="A66" s="454" t="s">
        <v>247</v>
      </c>
      <c r="B66" s="445">
        <v>3405</v>
      </c>
      <c r="C66" s="345">
        <f>'ІІІ. Рух грош. коштів'!C66</f>
        <v>101.1</v>
      </c>
      <c r="D66" s="345">
        <f>'ІІІ. Рух грош. коштів'!D66</f>
        <v>8.4</v>
      </c>
      <c r="E66" s="345">
        <f>'ІІІ. Рух грош. коштів'!E66</f>
        <v>8.4</v>
      </c>
      <c r="F66" s="345">
        <f>'ІІІ. Рух грош. коштів'!F66</f>
        <v>8.4</v>
      </c>
      <c r="G66" s="343">
        <f t="shared" ref="G66:G72" si="6">F66-E66</f>
        <v>0</v>
      </c>
      <c r="H66" s="450">
        <f t="shared" si="5"/>
        <v>100</v>
      </c>
    </row>
    <row r="67" spans="1:10" s="40" customFormat="1" ht="33" customHeight="1">
      <c r="A67" s="442" t="s">
        <v>293</v>
      </c>
      <c r="B67" s="443">
        <v>3030</v>
      </c>
      <c r="C67" s="43">
        <f>'ІІІ. Рух грош. коштів'!C12</f>
        <v>1094.0999999999999</v>
      </c>
      <c r="D67" s="43">
        <f>'ІІІ. Рух грош. коштів'!D12</f>
        <v>1300.0999999999999</v>
      </c>
      <c r="E67" s="43">
        <f>'ІІІ. Рух грош. коштів'!E12</f>
        <v>1300.0999999999999</v>
      </c>
      <c r="F67" s="43">
        <f>'ІІІ. Рух грош. коштів'!F12</f>
        <v>1300.0999999999999</v>
      </c>
      <c r="G67" s="343">
        <f>F67-E67</f>
        <v>0</v>
      </c>
      <c r="H67" s="44">
        <f t="shared" si="5"/>
        <v>100</v>
      </c>
    </row>
    <row r="68" spans="1:10" s="40" customFormat="1" ht="33" customHeight="1">
      <c r="A68" s="442" t="s">
        <v>241</v>
      </c>
      <c r="B68" s="443">
        <v>3195</v>
      </c>
      <c r="C68" s="43">
        <f>'ІІІ. Рух грош. коштів'!C34</f>
        <v>-18.699999999999818</v>
      </c>
      <c r="D68" s="43">
        <f>'ІІІ. Рух грош. коштів'!D34</f>
        <v>1.5999999999999091</v>
      </c>
      <c r="E68" s="43">
        <f>'ІІІ. Рух грош. коштів'!E34</f>
        <v>-5.1000000000003638</v>
      </c>
      <c r="F68" s="43">
        <f>'ІІІ. Рух грош. коштів'!F34</f>
        <v>1.6000000000003638</v>
      </c>
      <c r="G68" s="341">
        <f t="shared" si="6"/>
        <v>6.7000000000007276</v>
      </c>
      <c r="H68" s="44">
        <f t="shared" si="5"/>
        <v>-31.372549019612737</v>
      </c>
    </row>
    <row r="69" spans="1:10" s="40" customFormat="1" ht="33" customHeight="1">
      <c r="A69" s="442" t="s">
        <v>108</v>
      </c>
      <c r="B69" s="443">
        <v>3295</v>
      </c>
      <c r="C69" s="43">
        <f>'ІІІ. Рух грош. коштів'!C52</f>
        <v>-74</v>
      </c>
      <c r="D69" s="43">
        <f>'ІІІ. Рух грош. коштів'!D52</f>
        <v>0</v>
      </c>
      <c r="E69" s="43">
        <f>'ІІІ. Рух грош. коштів'!E52</f>
        <v>0</v>
      </c>
      <c r="F69" s="43">
        <f>'ІІІ. Рух грош. коштів'!F52</f>
        <v>0</v>
      </c>
      <c r="G69" s="343">
        <f t="shared" si="6"/>
        <v>0</v>
      </c>
      <c r="H69" s="346" t="e">
        <f t="shared" si="5"/>
        <v>#DIV/0!</v>
      </c>
    </row>
    <row r="70" spans="1:10" s="40" customFormat="1" ht="33" customHeight="1">
      <c r="A70" s="442" t="s">
        <v>249</v>
      </c>
      <c r="B70" s="443">
        <v>3395</v>
      </c>
      <c r="C70" s="43">
        <f>'ІІІ. Рух грош. коштів'!C64</f>
        <v>0</v>
      </c>
      <c r="D70" s="43">
        <f>'ІІІ. Рух грош. коштів'!D64</f>
        <v>0</v>
      </c>
      <c r="E70" s="43">
        <f>'ІІІ. Рух грош. коштів'!E64</f>
        <v>0</v>
      </c>
      <c r="F70" s="43">
        <f>'ІІІ. Рух грош. коштів'!F64</f>
        <v>0</v>
      </c>
      <c r="G70" s="343">
        <f t="shared" si="6"/>
        <v>0</v>
      </c>
      <c r="H70" s="346" t="e">
        <f t="shared" si="5"/>
        <v>#DIV/0!</v>
      </c>
    </row>
    <row r="71" spans="1:10" s="40" customFormat="1" ht="33" customHeight="1">
      <c r="A71" s="442" t="s">
        <v>111</v>
      </c>
      <c r="B71" s="443">
        <v>3410</v>
      </c>
      <c r="C71" s="43" t="str">
        <f>'ІІІ. Рух грош. коштів'!C67</f>
        <v xml:space="preserve">                         </v>
      </c>
      <c r="D71" s="43">
        <f>'ІІІ. Рух грош. коштів'!D67</f>
        <v>0</v>
      </c>
      <c r="E71" s="43">
        <f>'ІІІ. Рух грош. коштів'!E67</f>
        <v>0</v>
      </c>
      <c r="F71" s="43">
        <f>'ІІІ. Рух грош. коштів'!F67</f>
        <v>0</v>
      </c>
      <c r="G71" s="343">
        <f t="shared" si="6"/>
        <v>0</v>
      </c>
      <c r="H71" s="346" t="e">
        <f t="shared" si="5"/>
        <v>#DIV/0!</v>
      </c>
    </row>
    <row r="72" spans="1:10" s="40" customFormat="1" ht="37.5" customHeight="1" thickBot="1">
      <c r="A72" s="454" t="s">
        <v>248</v>
      </c>
      <c r="B72" s="445">
        <v>3415</v>
      </c>
      <c r="C72" s="345">
        <f>SUM(C66,C68:C71)</f>
        <v>8.4000000000001762</v>
      </c>
      <c r="D72" s="345">
        <f>SUM(D66,D68:D71)</f>
        <v>9.9999999999999094</v>
      </c>
      <c r="E72" s="345">
        <f>SUM(E66,E68:E71)</f>
        <v>3.2999999999996366</v>
      </c>
      <c r="F72" s="345">
        <f>SUM(F66,F68:F71)</f>
        <v>10.000000000000364</v>
      </c>
      <c r="G72" s="343">
        <f t="shared" si="6"/>
        <v>6.7000000000007276</v>
      </c>
      <c r="H72" s="450">
        <f t="shared" si="5"/>
        <v>303.03030303034745</v>
      </c>
    </row>
    <row r="73" spans="1:10" s="40" customFormat="1" ht="33" customHeight="1">
      <c r="A73" s="567" t="s">
        <v>251</v>
      </c>
      <c r="B73" s="568"/>
      <c r="C73" s="568"/>
      <c r="D73" s="568"/>
      <c r="E73" s="568"/>
      <c r="F73" s="568"/>
      <c r="G73" s="568"/>
      <c r="H73" s="569"/>
    </row>
    <row r="74" spans="1:10" s="40" customFormat="1" ht="27.75" customHeight="1">
      <c r="A74" s="438" t="s">
        <v>202</v>
      </c>
      <c r="B74" s="455">
        <v>4000</v>
      </c>
      <c r="C74" s="343">
        <f>SUM(C75:C80)</f>
        <v>842.19999999999993</v>
      </c>
      <c r="D74" s="343">
        <f>SUM(D75:D80)</f>
        <v>416.90000000000003</v>
      </c>
      <c r="E74" s="343">
        <f>SUM(E75:E80)</f>
        <v>416.90000000000003</v>
      </c>
      <c r="F74" s="343">
        <f>SUM(F75:F80)</f>
        <v>416.90000000000003</v>
      </c>
      <c r="G74" s="343">
        <f t="shared" ref="G74:G80" si="7">F74-E74</f>
        <v>0</v>
      </c>
      <c r="H74" s="456">
        <f t="shared" si="5"/>
        <v>100</v>
      </c>
    </row>
    <row r="75" spans="1:10" s="40" customFormat="1" ht="33" customHeight="1">
      <c r="A75" s="442" t="s">
        <v>1</v>
      </c>
      <c r="B75" s="445" t="s">
        <v>135</v>
      </c>
      <c r="C75" s="341">
        <f>'IV. Кап. інвестиції'!C8</f>
        <v>0</v>
      </c>
      <c r="D75" s="341">
        <f>'IV. Кап. інвестиції'!D8</f>
        <v>0</v>
      </c>
      <c r="E75" s="341">
        <f>'IV. Кап. інвестиції'!E8</f>
        <v>0</v>
      </c>
      <c r="F75" s="341">
        <f>'IV. Кап. інвестиції'!F8</f>
        <v>0</v>
      </c>
      <c r="G75" s="343">
        <f t="shared" si="7"/>
        <v>0</v>
      </c>
      <c r="H75" s="349" t="e">
        <f t="shared" si="5"/>
        <v>#DIV/0!</v>
      </c>
    </row>
    <row r="76" spans="1:10" s="40" customFormat="1" ht="33" customHeight="1">
      <c r="A76" s="442" t="s">
        <v>2</v>
      </c>
      <c r="B76" s="445">
        <v>4020</v>
      </c>
      <c r="C76" s="341">
        <f>'IV. Кап. інвестиції'!C9</f>
        <v>619.29999999999995</v>
      </c>
      <c r="D76" s="341">
        <f>'IV. Кап. інвестиції'!D9</f>
        <v>13.3</v>
      </c>
      <c r="E76" s="341">
        <f>'IV. Кап. інвестиції'!E9</f>
        <v>13.3</v>
      </c>
      <c r="F76" s="341">
        <f>'IV. Кап. інвестиції'!F9</f>
        <v>13.3</v>
      </c>
      <c r="G76" s="343">
        <f t="shared" si="7"/>
        <v>0</v>
      </c>
      <c r="H76" s="457">
        <f t="shared" si="5"/>
        <v>100</v>
      </c>
    </row>
    <row r="77" spans="1:10" s="40" customFormat="1" ht="50.25" customHeight="1">
      <c r="A77" s="442" t="s">
        <v>28</v>
      </c>
      <c r="B77" s="445">
        <v>4030</v>
      </c>
      <c r="C77" s="341">
        <f>'IV. Кап. інвестиції'!C10</f>
        <v>19.8</v>
      </c>
      <c r="D77" s="341">
        <f>'IV. Кап. інвестиції'!D10</f>
        <v>0</v>
      </c>
      <c r="E77" s="341">
        <f>'IV. Кап. інвестиції'!E10</f>
        <v>0</v>
      </c>
      <c r="F77" s="341">
        <f>'IV. Кап. інвестиції'!F10</f>
        <v>0</v>
      </c>
      <c r="G77" s="343">
        <f t="shared" si="7"/>
        <v>0</v>
      </c>
      <c r="H77" s="349" t="e">
        <f t="shared" si="5"/>
        <v>#DIV/0!</v>
      </c>
      <c r="J77" s="525"/>
    </row>
    <row r="78" spans="1:10" s="40" customFormat="1" ht="33" customHeight="1">
      <c r="A78" s="442" t="s">
        <v>3</v>
      </c>
      <c r="B78" s="445">
        <v>4040</v>
      </c>
      <c r="C78" s="341">
        <f>'IV. Кап. інвестиції'!C11</f>
        <v>0</v>
      </c>
      <c r="D78" s="341">
        <f>'IV. Кап. інвестиції'!D11</f>
        <v>0</v>
      </c>
      <c r="E78" s="341">
        <f>'IV. Кап. інвестиції'!E11</f>
        <v>0</v>
      </c>
      <c r="F78" s="341">
        <f>'IV. Кап. інвестиції'!F11</f>
        <v>0</v>
      </c>
      <c r="G78" s="343">
        <f t="shared" si="7"/>
        <v>0</v>
      </c>
      <c r="H78" s="349" t="e">
        <f t="shared" si="5"/>
        <v>#DIV/0!</v>
      </c>
    </row>
    <row r="79" spans="1:10" s="40" customFormat="1" ht="51.75" customHeight="1">
      <c r="A79" s="442" t="s">
        <v>60</v>
      </c>
      <c r="B79" s="445">
        <v>4050</v>
      </c>
      <c r="C79" s="341">
        <f>'IV. Кап. інвестиції'!C12</f>
        <v>0</v>
      </c>
      <c r="D79" s="341">
        <f>'IV. Кап. інвестиції'!D12</f>
        <v>0</v>
      </c>
      <c r="E79" s="341">
        <f>'IV. Кап. інвестиції'!E12</f>
        <v>0</v>
      </c>
      <c r="F79" s="341">
        <f>'IV. Кап. інвестиції'!F12</f>
        <v>0</v>
      </c>
      <c r="G79" s="343"/>
      <c r="H79" s="349" t="e">
        <f t="shared" si="5"/>
        <v>#DIV/0!</v>
      </c>
    </row>
    <row r="80" spans="1:10" s="40" customFormat="1" ht="33" customHeight="1">
      <c r="A80" s="442" t="s">
        <v>212</v>
      </c>
      <c r="B80" s="445">
        <v>4060</v>
      </c>
      <c r="C80" s="341">
        <f>'IV. Кап. інвестиції'!C13</f>
        <v>203.1</v>
      </c>
      <c r="D80" s="341">
        <f>'IV. Кап. інвестиції'!D13</f>
        <v>403.6</v>
      </c>
      <c r="E80" s="341">
        <f>'IV. Кап. інвестиції'!E13</f>
        <v>403.6</v>
      </c>
      <c r="F80" s="341">
        <f>'IV. Кап. інвестиції'!F13</f>
        <v>403.6</v>
      </c>
      <c r="G80" s="343">
        <f t="shared" si="7"/>
        <v>0</v>
      </c>
      <c r="H80" s="457">
        <f t="shared" si="5"/>
        <v>100</v>
      </c>
    </row>
    <row r="81" spans="1:10" s="40" customFormat="1" ht="27.75" customHeight="1">
      <c r="A81" s="438" t="s">
        <v>203</v>
      </c>
      <c r="B81" s="455">
        <v>4000</v>
      </c>
      <c r="C81" s="343">
        <f>SUM(C82:C85)</f>
        <v>842.2</v>
      </c>
      <c r="D81" s="343">
        <f>SUM(D82:D85)</f>
        <v>416.9</v>
      </c>
      <c r="E81" s="343">
        <f>SUM(E82:E85)</f>
        <v>416.90000000000003</v>
      </c>
      <c r="F81" s="343">
        <f>SUM(F82:F85)</f>
        <v>416.90000000000003</v>
      </c>
      <c r="G81" s="343">
        <f>F81-E81</f>
        <v>0</v>
      </c>
      <c r="H81" s="456">
        <f t="shared" si="5"/>
        <v>100</v>
      </c>
    </row>
    <row r="82" spans="1:10" s="40" customFormat="1" ht="33" customHeight="1">
      <c r="A82" s="442" t="s">
        <v>308</v>
      </c>
      <c r="B82" s="445" t="s">
        <v>204</v>
      </c>
      <c r="C82" s="341"/>
      <c r="D82" s="341"/>
      <c r="E82" s="341">
        <f>'6.2. Інша інфо_2'!M33</f>
        <v>0</v>
      </c>
      <c r="F82" s="341">
        <f>'6.2. Інша інфо_2'!N33</f>
        <v>0</v>
      </c>
      <c r="G82" s="343">
        <f>F82-E82</f>
        <v>0</v>
      </c>
      <c r="H82" s="349" t="e">
        <f t="shared" si="5"/>
        <v>#DIV/0!</v>
      </c>
    </row>
    <row r="83" spans="1:10" s="40" customFormat="1" ht="33" customHeight="1">
      <c r="A83" s="442" t="s">
        <v>309</v>
      </c>
      <c r="B83" s="445" t="s">
        <v>205</v>
      </c>
      <c r="C83" s="341">
        <v>363.8</v>
      </c>
      <c r="D83" s="341">
        <v>416.9</v>
      </c>
      <c r="E83" s="341">
        <f>'6.2. Інша інфо_2'!Q33</f>
        <v>416.90000000000003</v>
      </c>
      <c r="F83" s="341">
        <f>'6.2. Інша інфо_2'!R33</f>
        <v>416.90000000000003</v>
      </c>
      <c r="G83" s="343">
        <f>F83-E83</f>
        <v>0</v>
      </c>
      <c r="H83" s="457">
        <f t="shared" si="5"/>
        <v>100</v>
      </c>
      <c r="I83" s="341">
        <v>402.7</v>
      </c>
    </row>
    <row r="84" spans="1:10" s="40" customFormat="1" ht="33" customHeight="1">
      <c r="A84" s="442" t="s">
        <v>170</v>
      </c>
      <c r="B84" s="445" t="s">
        <v>206</v>
      </c>
      <c r="C84" s="341">
        <f>42.6-2.7</f>
        <v>39.9</v>
      </c>
      <c r="D84" s="341"/>
      <c r="E84" s="341">
        <f>'6.2. Інша інфо_2'!U33</f>
        <v>0</v>
      </c>
      <c r="F84" s="341">
        <f>'6.2. Інша інфо_2'!V33</f>
        <v>0</v>
      </c>
      <c r="G84" s="343">
        <f>F84-E84</f>
        <v>0</v>
      </c>
      <c r="H84" s="349" t="e">
        <f t="shared" si="5"/>
        <v>#DIV/0!</v>
      </c>
      <c r="I84" s="341">
        <v>147.1</v>
      </c>
    </row>
    <row r="85" spans="1:10" s="40" customFormat="1" ht="33" customHeight="1">
      <c r="A85" s="442" t="s">
        <v>310</v>
      </c>
      <c r="B85" s="445" t="s">
        <v>207</v>
      </c>
      <c r="C85" s="341">
        <v>438.5</v>
      </c>
      <c r="D85" s="341"/>
      <c r="E85" s="341">
        <f>'6.2. Інша інфо_2'!Y33</f>
        <v>0</v>
      </c>
      <c r="F85" s="341">
        <f>'6.2. Інша інфо_2'!Z33</f>
        <v>0</v>
      </c>
      <c r="G85" s="343">
        <f>F85-E85</f>
        <v>0</v>
      </c>
      <c r="H85" s="349" t="e">
        <f t="shared" si="5"/>
        <v>#DIV/0!</v>
      </c>
    </row>
    <row r="86" spans="1:10" s="40" customFormat="1" ht="27.75" customHeight="1" thickBot="1">
      <c r="A86" s="570" t="s">
        <v>133</v>
      </c>
      <c r="B86" s="571"/>
      <c r="C86" s="571"/>
      <c r="D86" s="571"/>
      <c r="E86" s="571"/>
      <c r="F86" s="571"/>
      <c r="G86" s="571"/>
      <c r="H86" s="572"/>
    </row>
    <row r="87" spans="1:10" s="40" customFormat="1" ht="33" customHeight="1">
      <c r="A87" s="442" t="s">
        <v>278</v>
      </c>
      <c r="B87" s="443">
        <v>5040</v>
      </c>
      <c r="C87" s="43">
        <f>(C46/C25)*100</f>
        <v>-15.764562538075822</v>
      </c>
      <c r="D87" s="43">
        <f t="shared" ref="D87:F87" si="8">(D46/D25)*100</f>
        <v>-6.7958878504672775</v>
      </c>
      <c r="E87" s="43">
        <f t="shared" si="8"/>
        <v>-8.3531842558130795E-15</v>
      </c>
      <c r="F87" s="43">
        <f t="shared" si="8"/>
        <v>-6.7958878504672775</v>
      </c>
      <c r="G87" s="341">
        <f>F87-E87</f>
        <v>-6.7958878504672695</v>
      </c>
      <c r="H87" s="346">
        <f t="shared" si="5"/>
        <v>8.135685317533776E+16</v>
      </c>
    </row>
    <row r="88" spans="1:10" s="40" customFormat="1" ht="33" customHeight="1">
      <c r="A88" s="442" t="s">
        <v>279</v>
      </c>
      <c r="B88" s="443">
        <v>5020</v>
      </c>
      <c r="C88" s="43">
        <f>(C46/C99)*100</f>
        <v>-6.2720238650135167</v>
      </c>
      <c r="D88" s="43">
        <f>(D46/D99)*100</f>
        <v>-1.6771068776235034</v>
      </c>
      <c r="E88" s="43">
        <f>(E46/E99)*100</f>
        <v>-4.1760551626945851E-15</v>
      </c>
      <c r="F88" s="43">
        <f>(F46/F99)*100</f>
        <v>-1.6771068776235034</v>
      </c>
      <c r="G88" s="341">
        <f>F88-E88</f>
        <v>-1.6771068776234992</v>
      </c>
      <c r="H88" s="346">
        <f t="shared" si="5"/>
        <v>4.0160074814274152E+16</v>
      </c>
    </row>
    <row r="89" spans="1:10" s="40" customFormat="1" ht="33" customHeight="1">
      <c r="A89" s="442" t="s">
        <v>280</v>
      </c>
      <c r="B89" s="443">
        <v>5030</v>
      </c>
      <c r="C89" s="458">
        <f>(C46/C100)*100</f>
        <v>-7.4840374646821957</v>
      </c>
      <c r="D89" s="458">
        <f t="shared" ref="D89:F89" si="9">(D46/D100)*100</f>
        <v>-2.1250389650872776</v>
      </c>
      <c r="E89" s="458">
        <f t="shared" si="9"/>
        <v>-4.6070892436778319E-15</v>
      </c>
      <c r="F89" s="458">
        <f t="shared" si="9"/>
        <v>-2.1250389650872776</v>
      </c>
      <c r="G89" s="428">
        <f>F89-E89</f>
        <v>-2.1250389650872732</v>
      </c>
      <c r="H89" s="346">
        <f t="shared" si="5"/>
        <v>4.612541352445916E+16</v>
      </c>
    </row>
    <row r="90" spans="1:10" s="40" customFormat="1" ht="33" customHeight="1">
      <c r="A90" s="442" t="s">
        <v>139</v>
      </c>
      <c r="B90" s="443">
        <v>5110</v>
      </c>
      <c r="C90" s="458">
        <f>C100/C103</f>
        <v>5.1748791158185581</v>
      </c>
      <c r="D90" s="458">
        <f t="shared" ref="D90:F90" si="10">D100/D103</f>
        <v>3.7441097089503246</v>
      </c>
      <c r="E90" s="458">
        <f t="shared" si="10"/>
        <v>9.6884570082449954</v>
      </c>
      <c r="F90" s="458">
        <f t="shared" si="10"/>
        <v>3.7441097089503246</v>
      </c>
      <c r="G90" s="428">
        <f>F90-E90</f>
        <v>-5.9443472992946713</v>
      </c>
      <c r="H90" s="489">
        <f t="shared" si="5"/>
        <v>38.645056749119512</v>
      </c>
    </row>
    <row r="91" spans="1:10" s="40" customFormat="1" ht="33" customHeight="1" thickBot="1">
      <c r="A91" s="442" t="s">
        <v>281</v>
      </c>
      <c r="B91" s="443">
        <v>5220</v>
      </c>
      <c r="C91" s="43">
        <f>C96/C95</f>
        <v>0.48023617522933965</v>
      </c>
      <c r="D91" s="43">
        <f>D96/D95</f>
        <v>0.44814702176652038</v>
      </c>
      <c r="E91" s="43">
        <f>E96/E95</f>
        <v>0.47951298765627787</v>
      </c>
      <c r="F91" s="43">
        <f>F96/F95</f>
        <v>0.44814702176652038</v>
      </c>
      <c r="G91" s="341">
        <f>F91-E91</f>
        <v>-3.1365965889757486E-2</v>
      </c>
      <c r="H91" s="44">
        <f t="shared" si="5"/>
        <v>93.458786999062255</v>
      </c>
    </row>
    <row r="92" spans="1:10" s="40" customFormat="1" ht="30.75" customHeight="1" thickBot="1">
      <c r="A92" s="554" t="s">
        <v>252</v>
      </c>
      <c r="B92" s="555"/>
      <c r="C92" s="555"/>
      <c r="D92" s="555"/>
      <c r="E92" s="555"/>
      <c r="F92" s="555"/>
      <c r="G92" s="555"/>
      <c r="H92" s="556"/>
    </row>
    <row r="93" spans="1:10" s="40" customFormat="1" ht="33" customHeight="1">
      <c r="A93" s="438" t="s">
        <v>272</v>
      </c>
      <c r="B93" s="443">
        <v>6000</v>
      </c>
      <c r="C93" s="345">
        <v>5246.6</v>
      </c>
      <c r="D93" s="345">
        <v>6351</v>
      </c>
      <c r="E93" s="345">
        <v>5253.9</v>
      </c>
      <c r="F93" s="345">
        <v>6351</v>
      </c>
      <c r="G93" s="343">
        <f>F93-E93</f>
        <v>1097.1000000000004</v>
      </c>
      <c r="H93" s="450">
        <f>(F93/E93)*100</f>
        <v>120.88163078855708</v>
      </c>
    </row>
    <row r="94" spans="1:10" s="40" customFormat="1" ht="33" customHeight="1">
      <c r="A94" s="442" t="s">
        <v>273</v>
      </c>
      <c r="B94" s="443">
        <v>6001</v>
      </c>
      <c r="C94" s="43">
        <f>C95-C96</f>
        <v>5246.6</v>
      </c>
      <c r="D94" s="43">
        <f>D95-D96</f>
        <v>6351</v>
      </c>
      <c r="E94" s="43">
        <f>E95-E96</f>
        <v>5253.9000000000005</v>
      </c>
      <c r="F94" s="43">
        <f>F95-F96</f>
        <v>6351</v>
      </c>
      <c r="G94" s="341">
        <f t="shared" ref="G94:G107" si="11">F94-E94</f>
        <v>1097.0999999999995</v>
      </c>
      <c r="H94" s="44">
        <f t="shared" ref="H94:H107" si="12">(F94/E94)*100</f>
        <v>120.88163078855705</v>
      </c>
    </row>
    <row r="95" spans="1:10" s="40" customFormat="1" ht="33" customHeight="1">
      <c r="A95" s="442" t="s">
        <v>274</v>
      </c>
      <c r="B95" s="443">
        <v>6002</v>
      </c>
      <c r="C95" s="43">
        <v>10094.200000000001</v>
      </c>
      <c r="D95" s="43">
        <v>11508.5</v>
      </c>
      <c r="E95" s="344">
        <v>10094.200000000001</v>
      </c>
      <c r="F95" s="43">
        <v>11508.5</v>
      </c>
      <c r="G95" s="341">
        <f t="shared" si="11"/>
        <v>1414.2999999999993</v>
      </c>
      <c r="H95" s="44">
        <f t="shared" si="12"/>
        <v>114.01101622714035</v>
      </c>
      <c r="J95" s="429">
        <f>F95-E95</f>
        <v>1414.2999999999993</v>
      </c>
    </row>
    <row r="96" spans="1:10" s="40" customFormat="1" ht="27" customHeight="1">
      <c r="A96" s="442" t="s">
        <v>275</v>
      </c>
      <c r="B96" s="443">
        <v>6003</v>
      </c>
      <c r="C96" s="43">
        <v>4847.6000000000004</v>
      </c>
      <c r="D96" s="43">
        <v>5157.5</v>
      </c>
      <c r="E96" s="344">
        <v>4840.3</v>
      </c>
      <c r="F96" s="43">
        <v>5157.5</v>
      </c>
      <c r="G96" s="341">
        <f>F96-E96</f>
        <v>317.19999999999982</v>
      </c>
      <c r="H96" s="44">
        <f t="shared" si="12"/>
        <v>106.55331281118939</v>
      </c>
    </row>
    <row r="97" spans="1:8" s="40" customFormat="1" ht="33" customHeight="1">
      <c r="A97" s="438" t="s">
        <v>276</v>
      </c>
      <c r="B97" s="459">
        <v>6010</v>
      </c>
      <c r="C97" s="345">
        <v>116.9</v>
      </c>
      <c r="D97" s="345">
        <v>152.69999999999999</v>
      </c>
      <c r="E97" s="345">
        <v>190.8</v>
      </c>
      <c r="F97" s="345">
        <v>152.69999999999999</v>
      </c>
      <c r="G97" s="343">
        <f>F97-E97</f>
        <v>-38.100000000000023</v>
      </c>
      <c r="H97" s="450">
        <f t="shared" si="12"/>
        <v>80.031446540880495</v>
      </c>
    </row>
    <row r="98" spans="1:8" s="40" customFormat="1" ht="33" customHeight="1">
      <c r="A98" s="442" t="s">
        <v>353</v>
      </c>
      <c r="B98" s="445">
        <v>6011</v>
      </c>
      <c r="C98" s="43">
        <v>8.4</v>
      </c>
      <c r="D98" s="43">
        <v>10</v>
      </c>
      <c r="E98" s="43">
        <v>3.2</v>
      </c>
      <c r="F98" s="43">
        <v>10</v>
      </c>
      <c r="G98" s="341">
        <f t="shared" si="11"/>
        <v>6.8</v>
      </c>
      <c r="H98" s="44">
        <f t="shared" si="12"/>
        <v>312.5</v>
      </c>
    </row>
    <row r="99" spans="1:8" s="40" customFormat="1" ht="27.75" customHeight="1">
      <c r="A99" s="454" t="s">
        <v>154</v>
      </c>
      <c r="B99" s="455">
        <v>6020</v>
      </c>
      <c r="C99" s="345">
        <f>C93+C97</f>
        <v>5363.5</v>
      </c>
      <c r="D99" s="345">
        <f>D93+D97</f>
        <v>6503.7</v>
      </c>
      <c r="E99" s="345">
        <f>E93+E97</f>
        <v>5444.7</v>
      </c>
      <c r="F99" s="345">
        <f>F93+F97</f>
        <v>6503.7</v>
      </c>
      <c r="G99" s="343">
        <f t="shared" si="11"/>
        <v>1059</v>
      </c>
      <c r="H99" s="450">
        <f t="shared" si="12"/>
        <v>119.45010744393632</v>
      </c>
    </row>
    <row r="100" spans="1:8" s="40" customFormat="1" ht="33" customHeight="1">
      <c r="A100" s="442" t="s">
        <v>105</v>
      </c>
      <c r="B100" s="443">
        <v>6030</v>
      </c>
      <c r="C100" s="43">
        <v>4494.8999999999996</v>
      </c>
      <c r="D100" s="43">
        <v>5132.8</v>
      </c>
      <c r="E100" s="43">
        <v>4935.3</v>
      </c>
      <c r="F100" s="43">
        <v>5132.8</v>
      </c>
      <c r="G100" s="343">
        <f t="shared" si="11"/>
        <v>197.5</v>
      </c>
      <c r="H100" s="44">
        <f t="shared" si="12"/>
        <v>104.00178307296414</v>
      </c>
    </row>
    <row r="101" spans="1:8" s="40" customFormat="1" ht="33" customHeight="1">
      <c r="A101" s="442" t="s">
        <v>112</v>
      </c>
      <c r="B101" s="443">
        <v>6040</v>
      </c>
      <c r="C101" s="43"/>
      <c r="D101" s="43"/>
      <c r="E101" s="43"/>
      <c r="F101" s="43"/>
      <c r="G101" s="343">
        <f t="shared" si="11"/>
        <v>0</v>
      </c>
      <c r="H101" s="451" t="e">
        <f t="shared" si="12"/>
        <v>#DIV/0!</v>
      </c>
    </row>
    <row r="102" spans="1:8" s="40" customFormat="1" ht="33" customHeight="1">
      <c r="A102" s="442" t="s">
        <v>113</v>
      </c>
      <c r="B102" s="445">
        <v>6050</v>
      </c>
      <c r="C102" s="43">
        <v>868.6</v>
      </c>
      <c r="D102" s="43">
        <v>1370.9</v>
      </c>
      <c r="E102" s="344">
        <v>509.4</v>
      </c>
      <c r="F102" s="43">
        <v>1370.9</v>
      </c>
      <c r="G102" s="341">
        <f>F102-E102</f>
        <v>861.50000000000011</v>
      </c>
      <c r="H102" s="450">
        <f t="shared" si="12"/>
        <v>269.12053396152339</v>
      </c>
    </row>
    <row r="103" spans="1:8" s="40" customFormat="1" ht="27.75" customHeight="1">
      <c r="A103" s="454" t="s">
        <v>155</v>
      </c>
      <c r="B103" s="455">
        <v>6060</v>
      </c>
      <c r="C103" s="345">
        <f>SUM(C101:C102)</f>
        <v>868.6</v>
      </c>
      <c r="D103" s="345">
        <f>SUM(D101:D102)</f>
        <v>1370.9</v>
      </c>
      <c r="E103" s="345">
        <f>SUM(E101:E102)</f>
        <v>509.4</v>
      </c>
      <c r="F103" s="345">
        <f>SUM(F101:F102)</f>
        <v>1370.9</v>
      </c>
      <c r="G103" s="343">
        <f t="shared" si="11"/>
        <v>861.50000000000011</v>
      </c>
      <c r="H103" s="450">
        <f t="shared" si="12"/>
        <v>269.12053396152339</v>
      </c>
    </row>
    <row r="104" spans="1:8" s="40" customFormat="1" ht="28.5" customHeight="1">
      <c r="A104" s="442" t="s">
        <v>340</v>
      </c>
      <c r="B104" s="443">
        <v>6070</v>
      </c>
      <c r="C104" s="43"/>
      <c r="D104" s="43"/>
      <c r="E104" s="43"/>
      <c r="F104" s="43"/>
      <c r="G104" s="343">
        <f t="shared" si="11"/>
        <v>0</v>
      </c>
      <c r="H104" s="451" t="e">
        <f t="shared" si="12"/>
        <v>#DIV/0!</v>
      </c>
    </row>
    <row r="105" spans="1:8" s="40" customFormat="1" ht="28.5" customHeight="1">
      <c r="A105" s="442" t="s">
        <v>341</v>
      </c>
      <c r="B105" s="445">
        <v>6080</v>
      </c>
      <c r="C105" s="43"/>
      <c r="D105" s="43"/>
      <c r="E105" s="43"/>
      <c r="F105" s="43"/>
      <c r="G105" s="343">
        <f t="shared" si="11"/>
        <v>0</v>
      </c>
      <c r="H105" s="451" t="e">
        <f t="shared" si="12"/>
        <v>#DIV/0!</v>
      </c>
    </row>
    <row r="106" spans="1:8" s="40" customFormat="1" ht="27.75" customHeight="1">
      <c r="A106" s="454" t="s">
        <v>342</v>
      </c>
      <c r="B106" s="455">
        <v>6090</v>
      </c>
      <c r="C106" s="345">
        <f>C100+C103</f>
        <v>5363.5</v>
      </c>
      <c r="D106" s="345">
        <f>D100+D103</f>
        <v>6503.7000000000007</v>
      </c>
      <c r="E106" s="345">
        <f>E100+E103</f>
        <v>5444.7</v>
      </c>
      <c r="F106" s="345">
        <f>F100+F103</f>
        <v>6503.7000000000007</v>
      </c>
      <c r="G106" s="343">
        <f t="shared" si="11"/>
        <v>1059.0000000000009</v>
      </c>
      <c r="H106" s="450">
        <f t="shared" si="12"/>
        <v>119.45010744393632</v>
      </c>
    </row>
    <row r="107" spans="1:8" s="40" customFormat="1" ht="27.75" customHeight="1" thickBot="1">
      <c r="A107" s="454" t="s">
        <v>343</v>
      </c>
      <c r="B107" s="460">
        <v>6099</v>
      </c>
      <c r="C107" s="345">
        <f>C99-C106</f>
        <v>0</v>
      </c>
      <c r="D107" s="345">
        <f>D99-D106</f>
        <v>0</v>
      </c>
      <c r="E107" s="345">
        <f>E99-E106</f>
        <v>0</v>
      </c>
      <c r="F107" s="345">
        <f>F99-F106</f>
        <v>0</v>
      </c>
      <c r="G107" s="343">
        <f t="shared" si="11"/>
        <v>0</v>
      </c>
      <c r="H107" s="451" t="e">
        <f t="shared" si="12"/>
        <v>#DIV/0!</v>
      </c>
    </row>
    <row r="108" spans="1:8" s="40" customFormat="1" ht="26.25" customHeight="1" thickBot="1">
      <c r="A108" s="557" t="s">
        <v>253</v>
      </c>
      <c r="B108" s="558"/>
      <c r="C108" s="558"/>
      <c r="D108" s="558"/>
      <c r="E108" s="558"/>
      <c r="F108" s="558"/>
      <c r="G108" s="558"/>
      <c r="H108" s="559"/>
    </row>
    <row r="109" spans="1:8" s="40" customFormat="1" ht="27.75" customHeight="1">
      <c r="A109" s="454" t="s">
        <v>294</v>
      </c>
      <c r="B109" s="455" t="s">
        <v>254</v>
      </c>
      <c r="C109" s="345">
        <f>SUM(C110:C112)</f>
        <v>0</v>
      </c>
      <c r="D109" s="345">
        <f>SUM(D110:D112)</f>
        <v>0</v>
      </c>
      <c r="E109" s="345">
        <f>SUM(E110:E112)</f>
        <v>0</v>
      </c>
      <c r="F109" s="345">
        <f>SUM(F110:F112)</f>
        <v>0</v>
      </c>
      <c r="G109" s="343">
        <f t="shared" ref="G109:G116" si="13">F109-E109</f>
        <v>0</v>
      </c>
      <c r="H109" s="451" t="e">
        <f t="shared" ref="H109:H118" si="14">(F109/E109)*100</f>
        <v>#DIV/0!</v>
      </c>
    </row>
    <row r="110" spans="1:8" s="40" customFormat="1" ht="30" customHeight="1">
      <c r="A110" s="442" t="s">
        <v>311</v>
      </c>
      <c r="B110" s="443" t="s">
        <v>256</v>
      </c>
      <c r="C110" s="43"/>
      <c r="D110" s="43"/>
      <c r="E110" s="43">
        <f>'6.1. Інша інфо_1'!F57</f>
        <v>0</v>
      </c>
      <c r="F110" s="43">
        <f>'6.1. Інша інфо_1'!H57</f>
        <v>0</v>
      </c>
      <c r="G110" s="343">
        <f t="shared" si="13"/>
        <v>0</v>
      </c>
      <c r="H110" s="346" t="e">
        <f t="shared" si="14"/>
        <v>#DIV/0!</v>
      </c>
    </row>
    <row r="111" spans="1:8" s="40" customFormat="1" ht="29.25" customHeight="1">
      <c r="A111" s="442" t="s">
        <v>312</v>
      </c>
      <c r="B111" s="443" t="s">
        <v>257</v>
      </c>
      <c r="C111" s="43"/>
      <c r="D111" s="43"/>
      <c r="E111" s="43">
        <f>'6.1. Інша інфо_1'!F60</f>
        <v>0</v>
      </c>
      <c r="F111" s="43">
        <f>'6.1. Інша інфо_1'!H60</f>
        <v>0</v>
      </c>
      <c r="G111" s="343">
        <f t="shared" si="13"/>
        <v>0</v>
      </c>
      <c r="H111" s="346" t="e">
        <f t="shared" si="14"/>
        <v>#DIV/0!</v>
      </c>
    </row>
    <row r="112" spans="1:8" s="40" customFormat="1" ht="33" customHeight="1">
      <c r="A112" s="442" t="s">
        <v>313</v>
      </c>
      <c r="B112" s="443" t="s">
        <v>258</v>
      </c>
      <c r="C112" s="43"/>
      <c r="D112" s="43"/>
      <c r="E112" s="43">
        <f>'6.1. Інша інфо_1'!F63</f>
        <v>0</v>
      </c>
      <c r="F112" s="43">
        <f>'6.1. Інша інфо_1'!H63</f>
        <v>0</v>
      </c>
      <c r="G112" s="343">
        <f t="shared" si="13"/>
        <v>0</v>
      </c>
      <c r="H112" s="346" t="e">
        <f t="shared" si="14"/>
        <v>#DIV/0!</v>
      </c>
    </row>
    <row r="113" spans="1:9" s="40" customFormat="1" ht="27.75" customHeight="1">
      <c r="A113" s="454" t="s">
        <v>295</v>
      </c>
      <c r="B113" s="455" t="s">
        <v>255</v>
      </c>
      <c r="C113" s="345">
        <f>SUM(C114:C116)</f>
        <v>0</v>
      </c>
      <c r="D113" s="345">
        <f>SUM(D114:D116)</f>
        <v>0</v>
      </c>
      <c r="E113" s="345">
        <f>SUM(E114:E116)</f>
        <v>0</v>
      </c>
      <c r="F113" s="345">
        <f>SUM(F114:F116)</f>
        <v>0</v>
      </c>
      <c r="G113" s="343">
        <f t="shared" si="13"/>
        <v>0</v>
      </c>
      <c r="H113" s="451" t="e">
        <f t="shared" si="14"/>
        <v>#DIV/0!</v>
      </c>
    </row>
    <row r="114" spans="1:9" s="40" customFormat="1" ht="29.25" customHeight="1">
      <c r="A114" s="442" t="s">
        <v>311</v>
      </c>
      <c r="B114" s="443" t="s">
        <v>259</v>
      </c>
      <c r="C114" s="43"/>
      <c r="D114" s="43"/>
      <c r="E114" s="43">
        <f>'6.1. Інша інфо_1'!J57</f>
        <v>0</v>
      </c>
      <c r="F114" s="43">
        <f>'6.1. Інша інфо_1'!L57</f>
        <v>0</v>
      </c>
      <c r="G114" s="343">
        <f t="shared" si="13"/>
        <v>0</v>
      </c>
      <c r="H114" s="346" t="e">
        <f t="shared" si="14"/>
        <v>#DIV/0!</v>
      </c>
    </row>
    <row r="115" spans="1:9" s="40" customFormat="1" ht="28.5" customHeight="1">
      <c r="A115" s="442" t="s">
        <v>312</v>
      </c>
      <c r="B115" s="443" t="s">
        <v>260</v>
      </c>
      <c r="C115" s="43"/>
      <c r="D115" s="43"/>
      <c r="E115" s="43">
        <f>'6.1. Інша інфо_1'!J60</f>
        <v>0</v>
      </c>
      <c r="F115" s="43">
        <f>'6.1. Інша інфо_1'!L60</f>
        <v>0</v>
      </c>
      <c r="G115" s="343">
        <f t="shared" si="13"/>
        <v>0</v>
      </c>
      <c r="H115" s="346" t="e">
        <f t="shared" si="14"/>
        <v>#DIV/0!</v>
      </c>
    </row>
    <row r="116" spans="1:9" s="40" customFormat="1" ht="26.25" customHeight="1" thickBot="1">
      <c r="A116" s="442" t="s">
        <v>313</v>
      </c>
      <c r="B116" s="443" t="s">
        <v>261</v>
      </c>
      <c r="C116" s="43"/>
      <c r="D116" s="43"/>
      <c r="E116" s="43">
        <f>'6.1. Інша інфо_1'!J63</f>
        <v>0</v>
      </c>
      <c r="F116" s="43">
        <f>'6.1. Інша інфо_1'!L63</f>
        <v>0</v>
      </c>
      <c r="G116" s="343">
        <f t="shared" si="13"/>
        <v>0</v>
      </c>
      <c r="H116" s="346" t="e">
        <f t="shared" si="14"/>
        <v>#DIV/0!</v>
      </c>
    </row>
    <row r="117" spans="1:9" s="40" customFormat="1" ht="26.25" customHeight="1" thickBot="1">
      <c r="A117" s="557" t="s">
        <v>262</v>
      </c>
      <c r="B117" s="558"/>
      <c r="C117" s="558"/>
      <c r="D117" s="558"/>
      <c r="E117" s="558"/>
      <c r="F117" s="558"/>
      <c r="G117" s="558"/>
      <c r="H117" s="559"/>
    </row>
    <row r="118" spans="1:9" s="40" customFormat="1" ht="64.5" customHeight="1">
      <c r="A118" s="438" t="s">
        <v>453</v>
      </c>
      <c r="B118" s="439" t="s">
        <v>263</v>
      </c>
      <c r="C118" s="534">
        <f>SUM(C119:C121)</f>
        <v>14</v>
      </c>
      <c r="D118" s="461">
        <f>SUM(D119:D121)</f>
        <v>14</v>
      </c>
      <c r="E118" s="461">
        <f>SUM(E119:E121)</f>
        <v>18</v>
      </c>
      <c r="F118" s="461">
        <f>SUM(F119:F121)</f>
        <v>14</v>
      </c>
      <c r="G118" s="461">
        <f>F118-E118</f>
        <v>-4</v>
      </c>
      <c r="H118" s="462">
        <f t="shared" si="14"/>
        <v>77.777777777777786</v>
      </c>
    </row>
    <row r="119" spans="1:9" s="40" customFormat="1" ht="27" customHeight="1">
      <c r="A119" s="442" t="s">
        <v>166</v>
      </c>
      <c r="B119" s="443" t="s">
        <v>264</v>
      </c>
      <c r="C119" s="463">
        <f>'6.1. Інша інфо_1'!C11</f>
        <v>1</v>
      </c>
      <c r="D119" s="463">
        <f>'6.1. Інша інфо_1'!I11</f>
        <v>1</v>
      </c>
      <c r="E119" s="463">
        <f>'6.1. Інша інфо_1'!F11</f>
        <v>1</v>
      </c>
      <c r="F119" s="463">
        <f>'6.1. Інша інфо_1'!I11</f>
        <v>1</v>
      </c>
      <c r="G119" s="461">
        <f>F119-E119</f>
        <v>0</v>
      </c>
      <c r="H119" s="464">
        <f>(F119/E119)*100</f>
        <v>100</v>
      </c>
    </row>
    <row r="120" spans="1:9" s="40" customFormat="1" ht="28.5" customHeight="1">
      <c r="A120" s="442" t="s">
        <v>165</v>
      </c>
      <c r="B120" s="443" t="s">
        <v>265</v>
      </c>
      <c r="C120" s="463">
        <f>'6.1. Інша інфо_1'!C12</f>
        <v>3</v>
      </c>
      <c r="D120" s="463">
        <f>'6.1. Інша інфо_1'!I12</f>
        <v>4</v>
      </c>
      <c r="E120" s="463">
        <f>'6.1. Інша інфо_1'!F12</f>
        <v>3</v>
      </c>
      <c r="F120" s="463">
        <f>'6.1. Інша інфо_1'!I12</f>
        <v>4</v>
      </c>
      <c r="G120" s="461">
        <f t="shared" ref="G120:G126" si="15">F120-E120</f>
        <v>1</v>
      </c>
      <c r="H120" s="464">
        <f t="shared" ref="H120:H126" si="16">(F120/E120)*100</f>
        <v>133.33333333333331</v>
      </c>
    </row>
    <row r="121" spans="1:9" s="40" customFormat="1" ht="27" customHeight="1">
      <c r="A121" s="442" t="s">
        <v>167</v>
      </c>
      <c r="B121" s="443" t="s">
        <v>266</v>
      </c>
      <c r="C121" s="463">
        <f>'6.1. Інша інфо_1'!C13</f>
        <v>10</v>
      </c>
      <c r="D121" s="463">
        <f>'6.1. Інша інфо_1'!I13</f>
        <v>9</v>
      </c>
      <c r="E121" s="463">
        <f>'6.1. Інша інфо_1'!F13</f>
        <v>14</v>
      </c>
      <c r="F121" s="463">
        <f>'6.1. Інша інфо_1'!I13</f>
        <v>9</v>
      </c>
      <c r="G121" s="461">
        <f t="shared" si="15"/>
        <v>-5</v>
      </c>
      <c r="H121" s="464">
        <f t="shared" si="16"/>
        <v>64.285714285714292</v>
      </c>
    </row>
    <row r="122" spans="1:9" s="40" customFormat="1" ht="27.75" customHeight="1">
      <c r="A122" s="454" t="s">
        <v>5</v>
      </c>
      <c r="B122" s="455" t="s">
        <v>267</v>
      </c>
      <c r="C122" s="345">
        <f>C54</f>
        <v>1282.5999999999999</v>
      </c>
      <c r="D122" s="345">
        <f>D54</f>
        <v>1182.5999999999999</v>
      </c>
      <c r="E122" s="345">
        <f>E54</f>
        <v>1689.9</v>
      </c>
      <c r="F122" s="345">
        <f>F54</f>
        <v>1182.5999999999999</v>
      </c>
      <c r="G122" s="343">
        <f t="shared" si="15"/>
        <v>-507.30000000000018</v>
      </c>
      <c r="H122" s="450">
        <f t="shared" si="16"/>
        <v>69.980472217290952</v>
      </c>
    </row>
    <row r="123" spans="1:9" s="40" customFormat="1" ht="44.25" customHeight="1">
      <c r="A123" s="438" t="s">
        <v>577</v>
      </c>
      <c r="B123" s="439" t="s">
        <v>268</v>
      </c>
      <c r="C123" s="440">
        <f>'6.1. Інша інфо_1'!C22:E22</f>
        <v>7634.5238095238092</v>
      </c>
      <c r="D123" s="441">
        <f>'6.1. Інша інфо_1'!I22</f>
        <v>7039.2857142857138</v>
      </c>
      <c r="E123" s="440">
        <f>'6.1. Інша інфо_1'!F22</f>
        <v>7823.6111111111122</v>
      </c>
      <c r="F123" s="440">
        <f>'6.1. Інша інфо_1'!I22</f>
        <v>7039.2857142857138</v>
      </c>
      <c r="G123" s="343">
        <f t="shared" si="15"/>
        <v>-784.32539682539846</v>
      </c>
      <c r="H123" s="450">
        <f t="shared" si="16"/>
        <v>89.974892850802647</v>
      </c>
    </row>
    <row r="124" spans="1:9" s="40" customFormat="1" ht="28.5" customHeight="1">
      <c r="A124" s="442" t="s">
        <v>166</v>
      </c>
      <c r="B124" s="443" t="s">
        <v>269</v>
      </c>
      <c r="C124" s="444">
        <f>'6.1. Інша інфо_1'!C23:E23</f>
        <v>22250</v>
      </c>
      <c r="D124" s="444">
        <f>'6.1. Інша інфо_1'!I23</f>
        <v>15366.666666666668</v>
      </c>
      <c r="E124" s="444">
        <f>'6.1. Інша інфо_1'!F23</f>
        <v>19333.333333333332</v>
      </c>
      <c r="F124" s="444">
        <f>'6.1. Інша інфо_1'!I23</f>
        <v>15366.666666666668</v>
      </c>
      <c r="G124" s="341">
        <f t="shared" si="15"/>
        <v>-3966.6666666666642</v>
      </c>
      <c r="H124" s="44">
        <f t="shared" si="16"/>
        <v>79.482758620689665</v>
      </c>
    </row>
    <row r="125" spans="1:9" s="40" customFormat="1" ht="30" customHeight="1">
      <c r="A125" s="442" t="s">
        <v>165</v>
      </c>
      <c r="B125" s="443" t="s">
        <v>270</v>
      </c>
      <c r="C125" s="444">
        <f>'6.1. Інша інфо_1'!C24:E24</f>
        <v>7280.5555555555557</v>
      </c>
      <c r="D125" s="444">
        <f>'6.1. Інша інфо_1'!I24</f>
        <v>7495.8333333333339</v>
      </c>
      <c r="E125" s="444">
        <f>'6.1. Інша інфо_1'!F24</f>
        <v>7908.3333333333321</v>
      </c>
      <c r="F125" s="444">
        <f>'6.1. Інша інфо_1'!I24</f>
        <v>7495.8333333333339</v>
      </c>
      <c r="G125" s="341">
        <f t="shared" si="15"/>
        <v>-412.49999999999818</v>
      </c>
      <c r="H125" s="44">
        <f t="shared" si="16"/>
        <v>94.783983140147541</v>
      </c>
    </row>
    <row r="126" spans="1:9" s="40" customFormat="1" ht="33" customHeight="1">
      <c r="A126" s="442" t="s">
        <v>167</v>
      </c>
      <c r="B126" s="445" t="s">
        <v>271</v>
      </c>
      <c r="C126" s="444">
        <f>'6.1. Інша інфо_1'!C25:E25</f>
        <v>6279.1666666666661</v>
      </c>
      <c r="D126" s="444">
        <f>'6.1. Інша інфо_1'!I25</f>
        <v>5912.9629629629635</v>
      </c>
      <c r="E126" s="444">
        <f>'6.1. Інша інфо_1'!F25</f>
        <v>6982.1428571428578</v>
      </c>
      <c r="F126" s="444">
        <f>'6.1. Інша інфо_1'!I25</f>
        <v>5912.9629629629635</v>
      </c>
      <c r="G126" s="341">
        <f t="shared" si="15"/>
        <v>-1069.1798941798943</v>
      </c>
      <c r="H126" s="44">
        <f t="shared" si="16"/>
        <v>84.686937576963146</v>
      </c>
    </row>
    <row r="127" spans="1:9" ht="74.25" customHeight="1">
      <c r="A127" s="48" t="s">
        <v>375</v>
      </c>
      <c r="B127" s="49"/>
      <c r="C127" s="564" t="s">
        <v>80</v>
      </c>
      <c r="D127" s="565"/>
      <c r="E127" s="565"/>
      <c r="F127" s="565"/>
      <c r="G127" s="563" t="s">
        <v>494</v>
      </c>
      <c r="H127" s="563"/>
    </row>
    <row r="128" spans="1:9" s="51" customFormat="1" ht="20.149999999999999" customHeight="1">
      <c r="A128" s="475" t="s">
        <v>65</v>
      </c>
      <c r="B128" s="34"/>
      <c r="C128" s="566" t="s">
        <v>66</v>
      </c>
      <c r="D128" s="566"/>
      <c r="E128" s="566"/>
      <c r="F128" s="566"/>
      <c r="G128" s="562" t="s">
        <v>77</v>
      </c>
      <c r="H128" s="562"/>
      <c r="I128" s="37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3"/>
    </row>
    <row r="288" spans="1:1">
      <c r="A288" s="53"/>
    </row>
    <row r="289" spans="1:1">
      <c r="A289" s="53"/>
    </row>
    <row r="290" spans="1:1">
      <c r="A290" s="53"/>
    </row>
    <row r="291" spans="1:1">
      <c r="A291" s="53"/>
    </row>
    <row r="292" spans="1:1">
      <c r="A292" s="53"/>
    </row>
    <row r="293" spans="1:1">
      <c r="A293" s="53"/>
    </row>
    <row r="294" spans="1:1">
      <c r="A294" s="53"/>
    </row>
    <row r="295" spans="1:1">
      <c r="A295" s="53"/>
    </row>
    <row r="296" spans="1:1">
      <c r="A296" s="53"/>
    </row>
    <row r="297" spans="1:1">
      <c r="A297" s="53"/>
    </row>
    <row r="298" spans="1:1">
      <c r="A298" s="53"/>
    </row>
    <row r="299" spans="1:1">
      <c r="A299" s="53"/>
    </row>
    <row r="300" spans="1:1">
      <c r="A300" s="53"/>
    </row>
    <row r="301" spans="1:1">
      <c r="A301" s="53"/>
    </row>
    <row r="302" spans="1:1">
      <c r="A302" s="53"/>
    </row>
    <row r="303" spans="1:1">
      <c r="A303" s="53"/>
    </row>
    <row r="304" spans="1:1">
      <c r="A304" s="53"/>
    </row>
    <row r="305" spans="1:1">
      <c r="A305" s="53"/>
    </row>
    <row r="306" spans="1:1">
      <c r="A306" s="53"/>
    </row>
    <row r="307" spans="1:1">
      <c r="A307" s="53"/>
    </row>
    <row r="308" spans="1:1">
      <c r="A308" s="53"/>
    </row>
    <row r="309" spans="1:1">
      <c r="A309" s="53"/>
    </row>
    <row r="310" spans="1:1">
      <c r="A310" s="53"/>
    </row>
    <row r="311" spans="1:1">
      <c r="A311" s="53"/>
    </row>
    <row r="312" spans="1:1">
      <c r="A312" s="53"/>
    </row>
    <row r="313" spans="1:1">
      <c r="A313" s="53"/>
    </row>
    <row r="314" spans="1:1">
      <c r="A314" s="53"/>
    </row>
    <row r="315" spans="1:1">
      <c r="A315" s="53"/>
    </row>
    <row r="316" spans="1:1">
      <c r="A316" s="53"/>
    </row>
    <row r="317" spans="1:1">
      <c r="A317" s="53"/>
    </row>
    <row r="318" spans="1:1">
      <c r="A318" s="53"/>
    </row>
    <row r="319" spans="1:1">
      <c r="A319" s="53"/>
    </row>
    <row r="320" spans="1:1">
      <c r="A320" s="53"/>
    </row>
    <row r="321" spans="1:1">
      <c r="A321" s="53"/>
    </row>
    <row r="322" spans="1:1">
      <c r="A322" s="53"/>
    </row>
    <row r="323" spans="1:1">
      <c r="A323" s="53"/>
    </row>
    <row r="324" spans="1:1">
      <c r="A324" s="53"/>
    </row>
    <row r="325" spans="1:1">
      <c r="A325" s="53"/>
    </row>
    <row r="326" spans="1:1">
      <c r="A326" s="53"/>
    </row>
    <row r="327" spans="1:1">
      <c r="A327" s="53"/>
    </row>
    <row r="328" spans="1:1">
      <c r="A328" s="53"/>
    </row>
    <row r="329" spans="1:1">
      <c r="A329" s="53"/>
    </row>
    <row r="330" spans="1:1">
      <c r="A330" s="53"/>
    </row>
    <row r="331" spans="1:1">
      <c r="A331" s="53"/>
    </row>
    <row r="332" spans="1:1">
      <c r="A332" s="53"/>
    </row>
    <row r="333" spans="1:1">
      <c r="A333" s="53"/>
    </row>
    <row r="334" spans="1:1">
      <c r="A334" s="53"/>
    </row>
    <row r="335" spans="1:1">
      <c r="A335" s="53"/>
    </row>
    <row r="336" spans="1:1">
      <c r="A336" s="53"/>
    </row>
    <row r="337" spans="1:1">
      <c r="A337" s="53"/>
    </row>
    <row r="338" spans="1:1">
      <c r="A338" s="53"/>
    </row>
    <row r="339" spans="1:1">
      <c r="A339" s="53"/>
    </row>
    <row r="340" spans="1:1">
      <c r="A340" s="53"/>
    </row>
    <row r="341" spans="1:1">
      <c r="A341" s="53"/>
    </row>
    <row r="342" spans="1:1">
      <c r="A342" s="53"/>
    </row>
    <row r="343" spans="1:1">
      <c r="A343" s="53"/>
    </row>
    <row r="344" spans="1:1">
      <c r="A344" s="53"/>
    </row>
    <row r="345" spans="1:1">
      <c r="A345" s="53"/>
    </row>
    <row r="346" spans="1:1">
      <c r="A346" s="53"/>
    </row>
    <row r="347" spans="1:1">
      <c r="A347" s="53"/>
    </row>
    <row r="348" spans="1:1">
      <c r="A348" s="53"/>
    </row>
    <row r="349" spans="1:1">
      <c r="A349" s="53"/>
    </row>
    <row r="350" spans="1:1">
      <c r="A350" s="53"/>
    </row>
    <row r="351" spans="1:1">
      <c r="A351" s="53"/>
    </row>
    <row r="352" spans="1:1">
      <c r="A352" s="53"/>
    </row>
    <row r="353" spans="1:1">
      <c r="A353" s="53"/>
    </row>
    <row r="354" spans="1:1">
      <c r="A354" s="53"/>
    </row>
    <row r="355" spans="1:1">
      <c r="A355" s="53"/>
    </row>
    <row r="356" spans="1:1">
      <c r="A356" s="53"/>
    </row>
    <row r="357" spans="1:1">
      <c r="A357" s="53"/>
    </row>
    <row r="358" spans="1:1">
      <c r="A358" s="53"/>
    </row>
    <row r="359" spans="1:1">
      <c r="A359" s="53"/>
    </row>
    <row r="360" spans="1:1">
      <c r="A360" s="53"/>
    </row>
    <row r="361" spans="1:1">
      <c r="A361" s="53"/>
    </row>
    <row r="362" spans="1:1">
      <c r="A362" s="53"/>
    </row>
    <row r="363" spans="1:1">
      <c r="A363" s="53"/>
    </row>
    <row r="364" spans="1:1">
      <c r="A364" s="53"/>
    </row>
    <row r="365" spans="1:1">
      <c r="A365" s="53"/>
    </row>
    <row r="366" spans="1:1">
      <c r="A366" s="53"/>
    </row>
    <row r="367" spans="1:1">
      <c r="A367" s="53"/>
    </row>
    <row r="368" spans="1:1">
      <c r="A368" s="53"/>
    </row>
    <row r="369" spans="1:1">
      <c r="A369" s="53"/>
    </row>
    <row r="370" spans="1:1">
      <c r="A370" s="53"/>
    </row>
    <row r="371" spans="1:1">
      <c r="A371" s="53"/>
    </row>
    <row r="372" spans="1:1">
      <c r="A372" s="53"/>
    </row>
    <row r="373" spans="1:1">
      <c r="A373" s="53"/>
    </row>
    <row r="374" spans="1:1">
      <c r="A374" s="53"/>
    </row>
    <row r="375" spans="1:1">
      <c r="A375" s="53"/>
    </row>
    <row r="376" spans="1:1">
      <c r="A376" s="53"/>
    </row>
    <row r="377" spans="1:1">
      <c r="A377" s="53"/>
    </row>
    <row r="378" spans="1:1">
      <c r="A378" s="53"/>
    </row>
    <row r="379" spans="1:1">
      <c r="A379" s="53"/>
    </row>
    <row r="380" spans="1:1">
      <c r="A380" s="53"/>
    </row>
    <row r="381" spans="1:1">
      <c r="A381" s="53"/>
    </row>
    <row r="382" spans="1:1">
      <c r="A382" s="53"/>
    </row>
    <row r="383" spans="1:1">
      <c r="A383" s="53"/>
    </row>
    <row r="384" spans="1:1">
      <c r="A384" s="53"/>
    </row>
    <row r="385" spans="1:1">
      <c r="A385" s="53"/>
    </row>
    <row r="386" spans="1:1">
      <c r="A386" s="53"/>
    </row>
    <row r="387" spans="1:1">
      <c r="A387" s="53"/>
    </row>
    <row r="388" spans="1:1">
      <c r="A388" s="53"/>
    </row>
    <row r="389" spans="1:1">
      <c r="A389" s="53"/>
    </row>
    <row r="390" spans="1:1">
      <c r="A390" s="53"/>
    </row>
    <row r="391" spans="1:1">
      <c r="A391" s="53"/>
    </row>
    <row r="392" spans="1:1">
      <c r="A392" s="53"/>
    </row>
    <row r="393" spans="1:1">
      <c r="A393" s="53"/>
    </row>
    <row r="394" spans="1:1">
      <c r="A394" s="53"/>
    </row>
    <row r="395" spans="1:1">
      <c r="A395" s="53"/>
    </row>
    <row r="396" spans="1:1">
      <c r="A396" s="53"/>
    </row>
    <row r="397" spans="1:1">
      <c r="A397" s="53"/>
    </row>
    <row r="398" spans="1:1">
      <c r="A398" s="53"/>
    </row>
    <row r="399" spans="1:1">
      <c r="A399" s="53"/>
    </row>
    <row r="400" spans="1:1">
      <c r="A400" s="53"/>
    </row>
    <row r="401" spans="1:1">
      <c r="A401" s="53"/>
    </row>
    <row r="402" spans="1:1">
      <c r="A402" s="53"/>
    </row>
    <row r="403" spans="1:1">
      <c r="A403" s="53"/>
    </row>
    <row r="404" spans="1:1">
      <c r="A404" s="53"/>
    </row>
    <row r="405" spans="1:1">
      <c r="A405" s="53"/>
    </row>
    <row r="406" spans="1:1">
      <c r="A406" s="53"/>
    </row>
    <row r="407" spans="1:1">
      <c r="A407" s="53"/>
    </row>
    <row r="408" spans="1:1">
      <c r="A408" s="53"/>
    </row>
    <row r="409" spans="1:1">
      <c r="A409" s="53"/>
    </row>
    <row r="410" spans="1:1">
      <c r="A410" s="53"/>
    </row>
    <row r="411" spans="1:1">
      <c r="A411" s="53"/>
    </row>
    <row r="412" spans="1:1">
      <c r="A412" s="53"/>
    </row>
    <row r="413" spans="1:1">
      <c r="A413" s="53"/>
    </row>
    <row r="414" spans="1:1">
      <c r="A414" s="53"/>
    </row>
    <row r="415" spans="1:1">
      <c r="A415" s="53"/>
    </row>
    <row r="416" spans="1:1">
      <c r="A416" s="53"/>
    </row>
    <row r="417" spans="1:1">
      <c r="A417" s="53"/>
    </row>
    <row r="418" spans="1:1">
      <c r="A418" s="53"/>
    </row>
    <row r="419" spans="1:1">
      <c r="A419" s="53"/>
    </row>
    <row r="420" spans="1:1">
      <c r="A420" s="53"/>
    </row>
    <row r="421" spans="1:1">
      <c r="A421" s="53"/>
    </row>
    <row r="422" spans="1:1">
      <c r="A422" s="53"/>
    </row>
    <row r="423" spans="1:1">
      <c r="A423" s="53"/>
    </row>
    <row r="424" spans="1:1">
      <c r="A424" s="53"/>
    </row>
    <row r="425" spans="1:1">
      <c r="A425" s="53"/>
    </row>
    <row r="426" spans="1:1">
      <c r="A426" s="53"/>
    </row>
    <row r="427" spans="1:1">
      <c r="A427" s="53"/>
    </row>
    <row r="428" spans="1:1">
      <c r="A428" s="53"/>
    </row>
    <row r="429" spans="1:1">
      <c r="A429" s="53"/>
    </row>
    <row r="430" spans="1:1">
      <c r="A430" s="53"/>
    </row>
    <row r="431" spans="1:1">
      <c r="A431" s="53"/>
    </row>
    <row r="432" spans="1:1">
      <c r="A432" s="53"/>
    </row>
    <row r="433" spans="1:1">
      <c r="A433" s="53"/>
    </row>
    <row r="434" spans="1:1">
      <c r="A434" s="53"/>
    </row>
    <row r="435" spans="1:1">
      <c r="A435" s="53"/>
    </row>
    <row r="436" spans="1:1">
      <c r="A436" s="53"/>
    </row>
    <row r="437" spans="1:1">
      <c r="A437" s="53"/>
    </row>
    <row r="438" spans="1:1">
      <c r="A438" s="53"/>
    </row>
    <row r="439" spans="1:1">
      <c r="A439" s="53"/>
    </row>
    <row r="440" spans="1:1">
      <c r="A440" s="53"/>
    </row>
    <row r="441" spans="1:1">
      <c r="A441" s="53"/>
    </row>
    <row r="442" spans="1:1">
      <c r="A442" s="53"/>
    </row>
    <row r="443" spans="1:1">
      <c r="A443" s="53"/>
    </row>
    <row r="444" spans="1:1">
      <c r="A444" s="53"/>
    </row>
    <row r="445" spans="1:1">
      <c r="A445" s="53"/>
    </row>
    <row r="446" spans="1:1">
      <c r="A446" s="53"/>
    </row>
    <row r="447" spans="1:1">
      <c r="A447" s="53"/>
    </row>
    <row r="448" spans="1:1">
      <c r="A448" s="53"/>
    </row>
    <row r="449" spans="1:1">
      <c r="A449" s="53"/>
    </row>
    <row r="450" spans="1:1">
      <c r="A450" s="53"/>
    </row>
    <row r="451" spans="1:1">
      <c r="A451" s="53"/>
    </row>
    <row r="452" spans="1:1">
      <c r="A452" s="53"/>
    </row>
  </sheetData>
  <mergeCells count="35">
    <mergeCell ref="B13:E13"/>
    <mergeCell ref="B3:E3"/>
    <mergeCell ref="B11:E11"/>
    <mergeCell ref="B12:E12"/>
    <mergeCell ref="B5:E5"/>
    <mergeCell ref="B6:E6"/>
    <mergeCell ref="B7:E7"/>
    <mergeCell ref="B1:E1"/>
    <mergeCell ref="B2:E2"/>
    <mergeCell ref="B4:E4"/>
    <mergeCell ref="B10:E10"/>
    <mergeCell ref="B9:E9"/>
    <mergeCell ref="A60:H60"/>
    <mergeCell ref="A24:H24"/>
    <mergeCell ref="A59:H59"/>
    <mergeCell ref="A16:H16"/>
    <mergeCell ref="C21:D21"/>
    <mergeCell ref="E21:H21"/>
    <mergeCell ref="A17:H17"/>
    <mergeCell ref="A92:H92"/>
    <mergeCell ref="A108:H108"/>
    <mergeCell ref="B8:E8"/>
    <mergeCell ref="A15:H15"/>
    <mergeCell ref="G128:H128"/>
    <mergeCell ref="G127:H127"/>
    <mergeCell ref="C127:F127"/>
    <mergeCell ref="C128:F128"/>
    <mergeCell ref="A117:H117"/>
    <mergeCell ref="A65:H65"/>
    <mergeCell ref="A73:H73"/>
    <mergeCell ref="A86:H86"/>
    <mergeCell ref="A21:A22"/>
    <mergeCell ref="B21:B22"/>
    <mergeCell ref="A18:H18"/>
    <mergeCell ref="A19:H19"/>
  </mergeCells>
  <phoneticPr fontId="4" type="noConversion"/>
  <pageMargins left="0.24" right="0.16" top="0.2" bottom="0.2" header="0.31496062992125984" footer="0.19685039370078741"/>
  <pageSetup paperSize="9" scale="49" orientation="landscape" verticalDpi="300" r:id="rId1"/>
  <headerFooter alignWithMargins="0"/>
  <ignoredErrors>
    <ignoredError sqref="G66 H35 H41:H53 H66:H72 H74:H85 C123:C126 H109:H116 H25:H28 C33:H34 G68:G72 G36:H39 C88:H88 F123:G126 H118:H126 H62:H63 H61 H64 H29:H30 H31 H32 G40:H40 H54:H58 C87 G87:H87 C91:H91 G89:H89 G90:H90" evalError="1"/>
    <ignoredError sqref="B75 B109:B116 B118:B126" numberStoredAsText="1"/>
    <ignoredError sqref="E119:E121" formula="1"/>
    <ignoredError sqref="E123:E126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323"/>
  <sheetViews>
    <sheetView view="pageBreakPreview" topLeftCell="A57" zoomScale="55" zoomScaleNormal="50" zoomScaleSheetLayoutView="55" workbookViewId="0">
      <selection activeCell="D15" sqref="D15:F15"/>
    </sheetView>
  </sheetViews>
  <sheetFormatPr defaultColWidth="9.1796875" defaultRowHeight="18"/>
  <cols>
    <col min="1" max="1" width="98.54296875" style="34" customWidth="1"/>
    <col min="2" max="2" width="14.81640625" style="50" customWidth="1"/>
    <col min="3" max="7" width="22.453125" style="50" customWidth="1"/>
    <col min="8" max="8" width="19.81640625" style="50" customWidth="1"/>
    <col min="9" max="9" width="40.1796875" style="50" customWidth="1"/>
    <col min="10" max="10" width="10.26953125" style="34" bestFit="1" customWidth="1"/>
    <col min="11" max="11" width="11.54296875" style="34" bestFit="1" customWidth="1"/>
    <col min="12" max="12" width="9.1796875" style="34"/>
    <col min="13" max="13" width="11.54296875" style="34" bestFit="1" customWidth="1"/>
    <col min="14" max="16384" width="9.1796875" style="34"/>
  </cols>
  <sheetData>
    <row r="1" spans="1:14" ht="29.25" customHeight="1">
      <c r="H1" s="54" t="s">
        <v>358</v>
      </c>
    </row>
    <row r="2" spans="1:14" ht="37.5" customHeight="1">
      <c r="A2" s="585" t="s">
        <v>75</v>
      </c>
      <c r="B2" s="585"/>
      <c r="C2" s="585"/>
      <c r="D2" s="585"/>
      <c r="E2" s="585"/>
      <c r="F2" s="585"/>
      <c r="G2" s="585"/>
      <c r="H2" s="585"/>
      <c r="I2" s="585"/>
    </row>
    <row r="3" spans="1:14" ht="22.5" customHeight="1">
      <c r="A3" s="55"/>
      <c r="B3" s="56"/>
      <c r="C3" s="56"/>
      <c r="D3" s="56"/>
      <c r="E3" s="56"/>
      <c r="F3" s="56"/>
      <c r="G3" s="56"/>
      <c r="H3" s="56" t="s">
        <v>339</v>
      </c>
      <c r="I3" s="56"/>
    </row>
    <row r="4" spans="1:14" ht="55.5" customHeight="1">
      <c r="A4" s="573" t="s">
        <v>162</v>
      </c>
      <c r="B4" s="574" t="s">
        <v>18</v>
      </c>
      <c r="C4" s="574" t="s">
        <v>287</v>
      </c>
      <c r="D4" s="574"/>
      <c r="E4" s="573" t="s">
        <v>461</v>
      </c>
      <c r="F4" s="573"/>
      <c r="G4" s="573"/>
      <c r="H4" s="573"/>
      <c r="I4" s="573"/>
    </row>
    <row r="5" spans="1:14" ht="108" customHeight="1">
      <c r="A5" s="573"/>
      <c r="B5" s="574"/>
      <c r="C5" s="38" t="s">
        <v>451</v>
      </c>
      <c r="D5" s="38" t="s">
        <v>462</v>
      </c>
      <c r="E5" s="38" t="s">
        <v>152</v>
      </c>
      <c r="F5" s="38" t="s">
        <v>147</v>
      </c>
      <c r="G5" s="39" t="s">
        <v>629</v>
      </c>
      <c r="H5" s="39" t="s">
        <v>379</v>
      </c>
      <c r="I5" s="38" t="s">
        <v>157</v>
      </c>
    </row>
    <row r="6" spans="1:14" ht="42.75" customHeight="1">
      <c r="A6" s="33">
        <v>1</v>
      </c>
      <c r="B6" s="38">
        <v>2</v>
      </c>
      <c r="C6" s="33">
        <v>3</v>
      </c>
      <c r="D6" s="38">
        <v>4</v>
      </c>
      <c r="E6" s="33">
        <v>5</v>
      </c>
      <c r="F6" s="38">
        <v>6</v>
      </c>
      <c r="G6" s="33">
        <v>7</v>
      </c>
      <c r="H6" s="38">
        <v>8</v>
      </c>
      <c r="I6" s="33">
        <v>9</v>
      </c>
    </row>
    <row r="7" spans="1:14" s="40" customFormat="1" ht="39.75" customHeight="1">
      <c r="A7" s="586" t="s">
        <v>156</v>
      </c>
      <c r="B7" s="586"/>
      <c r="C7" s="586"/>
      <c r="D7" s="586"/>
      <c r="E7" s="586"/>
      <c r="F7" s="586"/>
      <c r="G7" s="586"/>
      <c r="H7" s="586"/>
      <c r="I7" s="586"/>
    </row>
    <row r="8" spans="1:14" s="40" customFormat="1" ht="54" customHeight="1">
      <c r="A8" s="57" t="s">
        <v>129</v>
      </c>
      <c r="B8" s="58">
        <v>1000</v>
      </c>
      <c r="C8" s="97">
        <v>2133.9</v>
      </c>
      <c r="D8" s="300">
        <v>1605</v>
      </c>
      <c r="E8" s="337">
        <v>2722</v>
      </c>
      <c r="F8" s="300">
        <v>1605</v>
      </c>
      <c r="G8" s="97">
        <f>F8-E8</f>
        <v>-1117</v>
      </c>
      <c r="H8" s="98">
        <f>(F8/E8)*100</f>
        <v>58.963997060984575</v>
      </c>
      <c r="I8" s="61"/>
      <c r="K8" s="397">
        <f>D8-C8</f>
        <v>-528.90000000000009</v>
      </c>
      <c r="L8" s="40">
        <f>K8/C8*100</f>
        <v>-24.785603823984257</v>
      </c>
    </row>
    <row r="9" spans="1:14" s="40" customFormat="1" ht="51" customHeight="1">
      <c r="A9" s="57" t="s">
        <v>114</v>
      </c>
      <c r="B9" s="58">
        <v>1010</v>
      </c>
      <c r="C9" s="97">
        <f>SUM(C10:C17)</f>
        <v>-2698.8</v>
      </c>
      <c r="D9" s="300">
        <f>SUM(D10:D17)</f>
        <v>-2355.3739999999998</v>
      </c>
      <c r="E9" s="337">
        <f>SUM(E10:E17)</f>
        <v>-3162.3</v>
      </c>
      <c r="F9" s="300">
        <f>SUM(F10:F17)</f>
        <v>-2355.3739999999998</v>
      </c>
      <c r="G9" s="97">
        <f>F9-E9</f>
        <v>806.92600000000039</v>
      </c>
      <c r="H9" s="98">
        <f t="shared" ref="H9:H70" si="0">(F9/E9)*100</f>
        <v>74.482939632545921</v>
      </c>
      <c r="I9" s="61"/>
      <c r="K9" s="397">
        <f>D9-C9</f>
        <v>343.42600000000039</v>
      </c>
      <c r="L9" s="40">
        <f>K9/C9*100</f>
        <v>-12.72513709796948</v>
      </c>
      <c r="M9" s="397">
        <f>F9-E9</f>
        <v>806.92600000000039</v>
      </c>
      <c r="N9" s="40">
        <f>M9/E9*100</f>
        <v>-25.517060367454082</v>
      </c>
    </row>
    <row r="10" spans="1:14" s="40" customFormat="1" ht="45" customHeight="1">
      <c r="A10" s="62" t="s">
        <v>314</v>
      </c>
      <c r="B10" s="28">
        <v>1011</v>
      </c>
      <c r="C10" s="99">
        <v>-115.8</v>
      </c>
      <c r="D10" s="301">
        <v>-139.30000000000001</v>
      </c>
      <c r="E10" s="338">
        <v>-196</v>
      </c>
      <c r="F10" s="301">
        <v>-139.30000000000001</v>
      </c>
      <c r="G10" s="99">
        <f t="shared" ref="G10:G58" si="1">F10-E10</f>
        <v>56.699999999999989</v>
      </c>
      <c r="H10" s="100">
        <f t="shared" si="0"/>
        <v>71.071428571428569</v>
      </c>
      <c r="I10" s="65"/>
    </row>
    <row r="11" spans="1:14" s="40" customFormat="1" ht="36" customHeight="1">
      <c r="A11" s="62" t="s">
        <v>315</v>
      </c>
      <c r="B11" s="28">
        <v>1012</v>
      </c>
      <c r="C11" s="99">
        <v>-630</v>
      </c>
      <c r="D11" s="301">
        <v>-442.4</v>
      </c>
      <c r="E11" s="338">
        <v>-529.70000000000005</v>
      </c>
      <c r="F11" s="301">
        <v>-442.4</v>
      </c>
      <c r="G11" s="99">
        <f t="shared" si="1"/>
        <v>87.300000000000068</v>
      </c>
      <c r="H11" s="100">
        <f t="shared" si="0"/>
        <v>83.518973003586922</v>
      </c>
      <c r="I11" s="65"/>
    </row>
    <row r="12" spans="1:14" s="40" customFormat="1" ht="39" customHeight="1">
      <c r="A12" s="62" t="s">
        <v>316</v>
      </c>
      <c r="B12" s="28">
        <v>1013</v>
      </c>
      <c r="C12" s="99">
        <v>-248.4</v>
      </c>
      <c r="D12" s="301">
        <v>-169.4</v>
      </c>
      <c r="E12" s="338">
        <v>-200</v>
      </c>
      <c r="F12" s="301">
        <v>-169.4</v>
      </c>
      <c r="G12" s="99">
        <f t="shared" si="1"/>
        <v>30.599999999999994</v>
      </c>
      <c r="H12" s="100">
        <f t="shared" si="0"/>
        <v>84.7</v>
      </c>
      <c r="I12" s="65"/>
    </row>
    <row r="13" spans="1:14" s="40" customFormat="1" ht="39" customHeight="1">
      <c r="A13" s="62" t="s">
        <v>5</v>
      </c>
      <c r="B13" s="28">
        <v>1014</v>
      </c>
      <c r="C13" s="99">
        <v>-639.1</v>
      </c>
      <c r="D13" s="301">
        <v>-638.5</v>
      </c>
      <c r="E13" s="338">
        <v>-1009.9</v>
      </c>
      <c r="F13" s="301">
        <v>-638.5</v>
      </c>
      <c r="G13" s="99">
        <f t="shared" si="1"/>
        <v>371.4</v>
      </c>
      <c r="H13" s="100">
        <f t="shared" si="0"/>
        <v>63.224081592236857</v>
      </c>
      <c r="I13" s="65"/>
    </row>
    <row r="14" spans="1:14" s="40" customFormat="1" ht="37.5" customHeight="1">
      <c r="A14" s="62" t="s">
        <v>6</v>
      </c>
      <c r="B14" s="28">
        <v>1015</v>
      </c>
      <c r="C14" s="99">
        <v>-147.6</v>
      </c>
      <c r="D14" s="301">
        <v>-136.19999999999999</v>
      </c>
      <c r="E14" s="338">
        <v>-218.4</v>
      </c>
      <c r="F14" s="301">
        <v>-136.19999999999999</v>
      </c>
      <c r="G14" s="99">
        <f t="shared" si="1"/>
        <v>82.200000000000017</v>
      </c>
      <c r="H14" s="100">
        <f t="shared" si="0"/>
        <v>62.362637362637351</v>
      </c>
      <c r="I14" s="65"/>
    </row>
    <row r="15" spans="1:14" s="51" customFormat="1" ht="71.25" customHeight="1">
      <c r="A15" s="465" t="s">
        <v>317</v>
      </c>
      <c r="B15" s="520">
        <v>1016</v>
      </c>
      <c r="C15" s="301">
        <v>-2.5</v>
      </c>
      <c r="D15" s="301">
        <f>-18.9-4.9</f>
        <v>-23.799999999999997</v>
      </c>
      <c r="E15" s="301">
        <v>-10</v>
      </c>
      <c r="F15" s="301">
        <f>-18.9-4.9</f>
        <v>-23.799999999999997</v>
      </c>
      <c r="G15" s="301">
        <f t="shared" si="1"/>
        <v>-13.799999999999997</v>
      </c>
      <c r="H15" s="524">
        <f t="shared" si="0"/>
        <v>238</v>
      </c>
      <c r="I15" s="66"/>
    </row>
    <row r="16" spans="1:14" s="51" customFormat="1" ht="36.75" customHeight="1">
      <c r="A16" s="62" t="s">
        <v>318</v>
      </c>
      <c r="B16" s="23">
        <v>1017</v>
      </c>
      <c r="C16" s="99">
        <v>-292.7</v>
      </c>
      <c r="D16" s="301">
        <v>-270.89999999999998</v>
      </c>
      <c r="E16" s="338">
        <v>-237.6</v>
      </c>
      <c r="F16" s="301">
        <v>-270.89999999999998</v>
      </c>
      <c r="G16" s="99">
        <f t="shared" si="1"/>
        <v>-33.299999999999983</v>
      </c>
      <c r="H16" s="100">
        <f t="shared" si="0"/>
        <v>114.01515151515152</v>
      </c>
      <c r="I16" s="66"/>
    </row>
    <row r="17" spans="1:14" s="40" customFormat="1" ht="40.5" customHeight="1">
      <c r="A17" s="62" t="s">
        <v>319</v>
      </c>
      <c r="B17" s="28">
        <v>1018</v>
      </c>
      <c r="C17" s="99">
        <v>-622.70000000000005</v>
      </c>
      <c r="D17" s="301">
        <f>'Розшифровка фінрезультати '!E6*-1</f>
        <v>-534.87399999999991</v>
      </c>
      <c r="E17" s="338">
        <v>-760.7</v>
      </c>
      <c r="F17" s="301">
        <f>'Розшифровка фінрезультати '!E6*-1</f>
        <v>-534.87399999999991</v>
      </c>
      <c r="G17" s="99">
        <f t="shared" si="1"/>
        <v>225.82600000000014</v>
      </c>
      <c r="H17" s="100">
        <f t="shared" si="0"/>
        <v>70.31339555672406</v>
      </c>
      <c r="I17" s="65"/>
    </row>
    <row r="18" spans="1:14" s="40" customFormat="1" ht="31.5" customHeight="1">
      <c r="A18" s="57" t="s">
        <v>23</v>
      </c>
      <c r="B18" s="58">
        <v>1020</v>
      </c>
      <c r="C18" s="97">
        <f>SUM(C8,C9)</f>
        <v>-564.90000000000009</v>
      </c>
      <c r="D18" s="300">
        <f>SUM(D8,D9)</f>
        <v>-750.3739999999998</v>
      </c>
      <c r="E18" s="337">
        <f>SUM(E8,E9)</f>
        <v>-440.30000000000018</v>
      </c>
      <c r="F18" s="300">
        <f>SUM(F8,F9)</f>
        <v>-750.3739999999998</v>
      </c>
      <c r="G18" s="97">
        <f t="shared" si="1"/>
        <v>-310.07399999999961</v>
      </c>
      <c r="H18" s="98">
        <f t="shared" si="0"/>
        <v>170.42334771746525</v>
      </c>
      <c r="I18" s="61"/>
      <c r="J18" s="399">
        <f>D18-C18</f>
        <v>-185.47399999999971</v>
      </c>
      <c r="K18" s="40">
        <f>J18/C18*100</f>
        <v>32.833067799610497</v>
      </c>
      <c r="M18" s="397">
        <f>D18-E18</f>
        <v>-310.07399999999961</v>
      </c>
      <c r="N18" s="40">
        <f>M18/E18*100</f>
        <v>70.423347717465248</v>
      </c>
    </row>
    <row r="19" spans="1:14" s="40" customFormat="1" ht="37.5" customHeight="1">
      <c r="A19" s="57" t="s">
        <v>136</v>
      </c>
      <c r="B19" s="58">
        <v>1030</v>
      </c>
      <c r="C19" s="97">
        <f>SUM(C20:C37,C39)</f>
        <v>-878.19999999999993</v>
      </c>
      <c r="D19" s="300">
        <f>SUM(D20:D37,D39)</f>
        <v>-758.40000000000009</v>
      </c>
      <c r="E19" s="337">
        <f>SUM(E20:E37,E39)</f>
        <v>-859.8</v>
      </c>
      <c r="F19" s="300">
        <f>SUM(F20:F37,F39)</f>
        <v>-758.40000000000009</v>
      </c>
      <c r="G19" s="97">
        <f t="shared" si="1"/>
        <v>101.39999999999986</v>
      </c>
      <c r="H19" s="98">
        <f t="shared" si="0"/>
        <v>88.206559665038398</v>
      </c>
      <c r="I19" s="61"/>
    </row>
    <row r="20" spans="1:14" s="40" customFormat="1" ht="57" customHeight="1">
      <c r="A20" s="62" t="s">
        <v>82</v>
      </c>
      <c r="B20" s="28">
        <v>1031</v>
      </c>
      <c r="C20" s="99">
        <v>-5.6</v>
      </c>
      <c r="D20" s="301">
        <v>-4.5999999999999996</v>
      </c>
      <c r="E20" s="338">
        <v>-10</v>
      </c>
      <c r="F20" s="301">
        <v>-4.5999999999999996</v>
      </c>
      <c r="G20" s="99">
        <f t="shared" si="1"/>
        <v>5.4</v>
      </c>
      <c r="H20" s="100">
        <f t="shared" si="0"/>
        <v>46</v>
      </c>
      <c r="I20" s="65"/>
    </row>
    <row r="21" spans="1:14" s="40" customFormat="1" ht="43.5" customHeight="1">
      <c r="A21" s="62" t="s">
        <v>130</v>
      </c>
      <c r="B21" s="28">
        <v>1032</v>
      </c>
      <c r="C21" s="99" t="s">
        <v>196</v>
      </c>
      <c r="D21" s="301" t="s">
        <v>196</v>
      </c>
      <c r="E21" s="338" t="s">
        <v>196</v>
      </c>
      <c r="F21" s="301" t="s">
        <v>196</v>
      </c>
      <c r="G21" s="351" t="e">
        <f t="shared" si="1"/>
        <v>#VALUE!</v>
      </c>
      <c r="H21" s="352" t="e">
        <f t="shared" si="0"/>
        <v>#VALUE!</v>
      </c>
      <c r="I21" s="65"/>
    </row>
    <row r="22" spans="1:14" s="40" customFormat="1" ht="43.5" customHeight="1">
      <c r="A22" s="62" t="s">
        <v>22</v>
      </c>
      <c r="B22" s="28">
        <v>1033</v>
      </c>
      <c r="C22" s="99" t="s">
        <v>196</v>
      </c>
      <c r="D22" s="301" t="s">
        <v>196</v>
      </c>
      <c r="E22" s="338" t="s">
        <v>196</v>
      </c>
      <c r="F22" s="301" t="s">
        <v>196</v>
      </c>
      <c r="G22" s="351" t="e">
        <f t="shared" si="1"/>
        <v>#VALUE!</v>
      </c>
      <c r="H22" s="352" t="e">
        <f t="shared" si="0"/>
        <v>#VALUE!</v>
      </c>
      <c r="I22" s="65"/>
    </row>
    <row r="23" spans="1:14" s="40" customFormat="1" ht="48" customHeight="1">
      <c r="A23" s="62" t="s">
        <v>32</v>
      </c>
      <c r="B23" s="28">
        <v>1034</v>
      </c>
      <c r="C23" s="99" t="s">
        <v>196</v>
      </c>
      <c r="D23" s="301" t="s">
        <v>196</v>
      </c>
      <c r="E23" s="338" t="s">
        <v>196</v>
      </c>
      <c r="F23" s="301" t="s">
        <v>196</v>
      </c>
      <c r="G23" s="351" t="e">
        <f t="shared" si="1"/>
        <v>#VALUE!</v>
      </c>
      <c r="H23" s="352" t="e">
        <f t="shared" si="0"/>
        <v>#VALUE!</v>
      </c>
      <c r="I23" s="65"/>
    </row>
    <row r="24" spans="1:14" s="40" customFormat="1" ht="45" customHeight="1">
      <c r="A24" s="62" t="s">
        <v>33</v>
      </c>
      <c r="B24" s="28">
        <v>1035</v>
      </c>
      <c r="C24" s="99">
        <v>-3.2</v>
      </c>
      <c r="D24" s="301">
        <v>-3.5</v>
      </c>
      <c r="E24" s="338">
        <v>-6.6</v>
      </c>
      <c r="F24" s="301">
        <v>-3.5</v>
      </c>
      <c r="G24" s="99">
        <f t="shared" si="1"/>
        <v>3.0999999999999996</v>
      </c>
      <c r="H24" s="100">
        <f t="shared" si="0"/>
        <v>53.030303030303031</v>
      </c>
      <c r="I24" s="65"/>
    </row>
    <row r="25" spans="1:14" s="40" customFormat="1" ht="36" customHeight="1">
      <c r="A25" s="62" t="s">
        <v>34</v>
      </c>
      <c r="B25" s="28">
        <v>1036</v>
      </c>
      <c r="C25" s="99">
        <v>-643.5</v>
      </c>
      <c r="D25" s="301">
        <v>-544.1</v>
      </c>
      <c r="E25" s="338">
        <v>-680</v>
      </c>
      <c r="F25" s="301">
        <v>-544.1</v>
      </c>
      <c r="G25" s="99">
        <f t="shared" si="1"/>
        <v>135.89999999999998</v>
      </c>
      <c r="H25" s="100">
        <f t="shared" si="0"/>
        <v>80.014705882352942</v>
      </c>
      <c r="I25" s="65"/>
    </row>
    <row r="26" spans="1:14" s="40" customFormat="1" ht="46.5" customHeight="1">
      <c r="A26" s="62" t="s">
        <v>35</v>
      </c>
      <c r="B26" s="28">
        <v>1037</v>
      </c>
      <c r="C26" s="99">
        <v>-147.30000000000001</v>
      </c>
      <c r="D26" s="301">
        <v>-126.5</v>
      </c>
      <c r="E26" s="338">
        <v>-146.19999999999999</v>
      </c>
      <c r="F26" s="301">
        <v>-126.5</v>
      </c>
      <c r="G26" s="99">
        <f t="shared" si="1"/>
        <v>19.699999999999989</v>
      </c>
      <c r="H26" s="100">
        <f t="shared" si="0"/>
        <v>86.525307797537636</v>
      </c>
      <c r="I26" s="65"/>
    </row>
    <row r="27" spans="1:14" s="40" customFormat="1" ht="54.75" customHeight="1">
      <c r="A27" s="62" t="s">
        <v>36</v>
      </c>
      <c r="B27" s="28">
        <v>1038</v>
      </c>
      <c r="C27" s="99">
        <v>-5.6</v>
      </c>
      <c r="D27" s="301">
        <v>-5.5</v>
      </c>
      <c r="E27" s="338">
        <v>-8</v>
      </c>
      <c r="F27" s="301">
        <v>-5.5</v>
      </c>
      <c r="G27" s="99">
        <f t="shared" si="1"/>
        <v>2.5</v>
      </c>
      <c r="H27" s="100">
        <f t="shared" si="0"/>
        <v>68.75</v>
      </c>
      <c r="I27" s="65"/>
    </row>
    <row r="28" spans="1:14" s="51" customFormat="1" ht="54" customHeight="1">
      <c r="A28" s="62" t="s">
        <v>37</v>
      </c>
      <c r="B28" s="28">
        <v>1039</v>
      </c>
      <c r="C28" s="99" t="s">
        <v>196</v>
      </c>
      <c r="D28" s="301" t="s">
        <v>196</v>
      </c>
      <c r="E28" s="338" t="s">
        <v>196</v>
      </c>
      <c r="F28" s="301" t="s">
        <v>196</v>
      </c>
      <c r="G28" s="351" t="e">
        <f t="shared" si="1"/>
        <v>#VALUE!</v>
      </c>
      <c r="H28" s="352" t="e">
        <f t="shared" si="0"/>
        <v>#VALUE!</v>
      </c>
      <c r="I28" s="65"/>
    </row>
    <row r="29" spans="1:14" s="40" customFormat="1" ht="55.5" customHeight="1">
      <c r="A29" s="62" t="s">
        <v>38</v>
      </c>
      <c r="B29" s="28">
        <v>1040</v>
      </c>
      <c r="C29" s="99">
        <v>-1</v>
      </c>
      <c r="D29" s="301">
        <v>-1</v>
      </c>
      <c r="E29" s="338">
        <v>-1.1000000000000001</v>
      </c>
      <c r="F29" s="301">
        <v>-1</v>
      </c>
      <c r="G29" s="99">
        <f t="shared" si="1"/>
        <v>0.10000000000000009</v>
      </c>
      <c r="H29" s="100">
        <f t="shared" si="0"/>
        <v>90.909090909090907</v>
      </c>
      <c r="I29" s="65"/>
    </row>
    <row r="30" spans="1:14" s="40" customFormat="1" ht="36" customHeight="1">
      <c r="A30" s="62" t="s">
        <v>39</v>
      </c>
      <c r="B30" s="28">
        <v>1041</v>
      </c>
      <c r="C30" s="99" t="s">
        <v>196</v>
      </c>
      <c r="D30" s="301" t="s">
        <v>196</v>
      </c>
      <c r="E30" s="338" t="s">
        <v>196</v>
      </c>
      <c r="F30" s="301" t="s">
        <v>196</v>
      </c>
      <c r="G30" s="351" t="e">
        <f t="shared" si="1"/>
        <v>#VALUE!</v>
      </c>
      <c r="H30" s="352" t="e">
        <f t="shared" si="0"/>
        <v>#VALUE!</v>
      </c>
      <c r="I30" s="65"/>
    </row>
    <row r="31" spans="1:14" s="40" customFormat="1" ht="36" customHeight="1">
      <c r="A31" s="62" t="s">
        <v>40</v>
      </c>
      <c r="B31" s="28">
        <v>1042</v>
      </c>
      <c r="C31" s="99">
        <v>-3.4</v>
      </c>
      <c r="D31" s="301" t="s">
        <v>196</v>
      </c>
      <c r="E31" s="338" t="s">
        <v>196</v>
      </c>
      <c r="F31" s="301" t="s">
        <v>196</v>
      </c>
      <c r="G31" s="351" t="e">
        <f t="shared" si="1"/>
        <v>#VALUE!</v>
      </c>
      <c r="H31" s="352" t="e">
        <f t="shared" si="0"/>
        <v>#VALUE!</v>
      </c>
      <c r="I31" s="65"/>
    </row>
    <row r="32" spans="1:14" s="40" customFormat="1" ht="36" customHeight="1">
      <c r="A32" s="62" t="s">
        <v>56</v>
      </c>
      <c r="B32" s="28">
        <v>1043</v>
      </c>
      <c r="C32" s="99">
        <v>-9.4</v>
      </c>
      <c r="D32" s="301">
        <v>-33.5</v>
      </c>
      <c r="E32" s="301">
        <v>0</v>
      </c>
      <c r="F32" s="301">
        <v>-33.5</v>
      </c>
      <c r="G32" s="301">
        <f t="shared" si="1"/>
        <v>-33.5</v>
      </c>
      <c r="H32" s="352" t="e">
        <f t="shared" si="0"/>
        <v>#DIV/0!</v>
      </c>
      <c r="I32" s="65"/>
    </row>
    <row r="33" spans="1:9" s="40" customFormat="1" ht="36" customHeight="1">
      <c r="A33" s="62" t="s">
        <v>41</v>
      </c>
      <c r="B33" s="28">
        <v>1044</v>
      </c>
      <c r="C33" s="99" t="s">
        <v>196</v>
      </c>
      <c r="D33" s="301" t="s">
        <v>196</v>
      </c>
      <c r="E33" s="301" t="s">
        <v>196</v>
      </c>
      <c r="F33" s="301" t="s">
        <v>196</v>
      </c>
      <c r="G33" s="466" t="e">
        <f t="shared" si="1"/>
        <v>#VALUE!</v>
      </c>
      <c r="H33" s="352" t="e">
        <f t="shared" si="0"/>
        <v>#VALUE!</v>
      </c>
      <c r="I33" s="65"/>
    </row>
    <row r="34" spans="1:9" s="40" customFormat="1" ht="36" customHeight="1">
      <c r="A34" s="62" t="s">
        <v>42</v>
      </c>
      <c r="B34" s="28">
        <v>1045</v>
      </c>
      <c r="C34" s="99" t="s">
        <v>196</v>
      </c>
      <c r="D34" s="301" t="s">
        <v>560</v>
      </c>
      <c r="E34" s="301" t="s">
        <v>196</v>
      </c>
      <c r="F34" s="301" t="s">
        <v>560</v>
      </c>
      <c r="G34" s="466" t="e">
        <f t="shared" si="1"/>
        <v>#VALUE!</v>
      </c>
      <c r="H34" s="352" t="e">
        <f t="shared" si="0"/>
        <v>#VALUE!</v>
      </c>
      <c r="I34" s="65"/>
    </row>
    <row r="35" spans="1:9" s="40" customFormat="1" ht="52.5" customHeight="1">
      <c r="A35" s="62" t="s">
        <v>43</v>
      </c>
      <c r="B35" s="28">
        <v>1046</v>
      </c>
      <c r="C35" s="99" t="s">
        <v>196</v>
      </c>
      <c r="D35" s="301" t="s">
        <v>196</v>
      </c>
      <c r="E35" s="301" t="s">
        <v>196</v>
      </c>
      <c r="F35" s="301" t="s">
        <v>196</v>
      </c>
      <c r="G35" s="466" t="e">
        <f t="shared" si="1"/>
        <v>#VALUE!</v>
      </c>
      <c r="H35" s="352" t="e">
        <f t="shared" si="0"/>
        <v>#VALUE!</v>
      </c>
      <c r="I35" s="65"/>
    </row>
    <row r="36" spans="1:9" s="40" customFormat="1" ht="40.5" customHeight="1">
      <c r="A36" s="62" t="s">
        <v>44</v>
      </c>
      <c r="B36" s="28">
        <v>1047</v>
      </c>
      <c r="C36" s="99">
        <v>-1.7</v>
      </c>
      <c r="D36" s="301">
        <v>-2.5</v>
      </c>
      <c r="E36" s="301">
        <v>-3</v>
      </c>
      <c r="F36" s="301">
        <v>-2.5</v>
      </c>
      <c r="G36" s="301">
        <f t="shared" si="1"/>
        <v>0.5</v>
      </c>
      <c r="H36" s="100">
        <f t="shared" si="0"/>
        <v>83.333333333333343</v>
      </c>
      <c r="I36" s="65"/>
    </row>
    <row r="37" spans="1:9" s="51" customFormat="1" ht="65.25" customHeight="1">
      <c r="A37" s="465" t="s">
        <v>64</v>
      </c>
      <c r="B37" s="445">
        <v>1048</v>
      </c>
      <c r="C37" s="301" t="s">
        <v>196</v>
      </c>
      <c r="D37" s="301">
        <v>-2.2000000000000002</v>
      </c>
      <c r="E37" s="301">
        <v>0</v>
      </c>
      <c r="F37" s="301">
        <v>-2.2000000000000002</v>
      </c>
      <c r="G37" s="344">
        <f t="shared" si="1"/>
        <v>-2.2000000000000002</v>
      </c>
      <c r="H37" s="467" t="e">
        <f t="shared" si="0"/>
        <v>#DIV/0!</v>
      </c>
      <c r="I37" s="65"/>
    </row>
    <row r="38" spans="1:9" s="40" customFormat="1" ht="36" customHeight="1">
      <c r="A38" s="62" t="s">
        <v>45</v>
      </c>
      <c r="B38" s="28" t="s">
        <v>376</v>
      </c>
      <c r="C38" s="99" t="s">
        <v>196</v>
      </c>
      <c r="D38" s="301" t="s">
        <v>196</v>
      </c>
      <c r="E38" s="301" t="s">
        <v>196</v>
      </c>
      <c r="F38" s="301" t="s">
        <v>196</v>
      </c>
      <c r="G38" s="466" t="e">
        <f t="shared" si="1"/>
        <v>#VALUE!</v>
      </c>
      <c r="H38" s="352" t="e">
        <f t="shared" si="0"/>
        <v>#VALUE!</v>
      </c>
      <c r="I38" s="65"/>
    </row>
    <row r="39" spans="1:9" s="40" customFormat="1" ht="36" customHeight="1">
      <c r="A39" s="62" t="s">
        <v>85</v>
      </c>
      <c r="B39" s="28">
        <v>1049</v>
      </c>
      <c r="C39" s="99">
        <v>-57.5</v>
      </c>
      <c r="D39" s="301">
        <v>-35</v>
      </c>
      <c r="E39" s="301">
        <v>-4.9000000000000004</v>
      </c>
      <c r="F39" s="301">
        <v>-35</v>
      </c>
      <c r="G39" s="301">
        <f t="shared" si="1"/>
        <v>-30.1</v>
      </c>
      <c r="H39" s="100">
        <f t="shared" si="0"/>
        <v>714.28571428571422</v>
      </c>
      <c r="I39" s="65"/>
    </row>
    <row r="40" spans="1:9" s="40" customFormat="1" ht="44.25" customHeight="1">
      <c r="A40" s="57" t="s">
        <v>137</v>
      </c>
      <c r="B40" s="27">
        <v>1060</v>
      </c>
      <c r="C40" s="97">
        <f>SUM(C41:C47)</f>
        <v>0</v>
      </c>
      <c r="D40" s="300">
        <f>SUM(D41:D47)</f>
        <v>0</v>
      </c>
      <c r="E40" s="337">
        <f>SUM(E41:E47)</f>
        <v>0</v>
      </c>
      <c r="F40" s="300">
        <f>SUM(F41:F47)</f>
        <v>0</v>
      </c>
      <c r="G40" s="97">
        <f t="shared" si="1"/>
        <v>0</v>
      </c>
      <c r="H40" s="353" t="e">
        <f t="shared" si="0"/>
        <v>#DIV/0!</v>
      </c>
      <c r="I40" s="27"/>
    </row>
    <row r="41" spans="1:9" s="40" customFormat="1" ht="36" customHeight="1">
      <c r="A41" s="62" t="s">
        <v>116</v>
      </c>
      <c r="B41" s="28">
        <v>1061</v>
      </c>
      <c r="C41" s="99" t="s">
        <v>196</v>
      </c>
      <c r="D41" s="301" t="s">
        <v>196</v>
      </c>
      <c r="E41" s="338" t="s">
        <v>196</v>
      </c>
      <c r="F41" s="301" t="s">
        <v>196</v>
      </c>
      <c r="G41" s="351" t="e">
        <f t="shared" si="1"/>
        <v>#VALUE!</v>
      </c>
      <c r="H41" s="352" t="e">
        <f t="shared" si="0"/>
        <v>#VALUE!</v>
      </c>
      <c r="I41" s="65"/>
    </row>
    <row r="42" spans="1:9" s="40" customFormat="1" ht="36" customHeight="1">
      <c r="A42" s="62" t="s">
        <v>117</v>
      </c>
      <c r="B42" s="28">
        <v>1062</v>
      </c>
      <c r="C42" s="99" t="s">
        <v>196</v>
      </c>
      <c r="D42" s="301" t="s">
        <v>196</v>
      </c>
      <c r="E42" s="338" t="s">
        <v>196</v>
      </c>
      <c r="F42" s="301" t="s">
        <v>196</v>
      </c>
      <c r="G42" s="351" t="e">
        <f t="shared" si="1"/>
        <v>#VALUE!</v>
      </c>
      <c r="H42" s="352" t="e">
        <f t="shared" si="0"/>
        <v>#VALUE!</v>
      </c>
      <c r="I42" s="65"/>
    </row>
    <row r="43" spans="1:9" s="40" customFormat="1" ht="36" customHeight="1">
      <c r="A43" s="62" t="s">
        <v>34</v>
      </c>
      <c r="B43" s="28">
        <v>1063</v>
      </c>
      <c r="C43" s="99" t="s">
        <v>196</v>
      </c>
      <c r="D43" s="301" t="s">
        <v>196</v>
      </c>
      <c r="E43" s="338" t="s">
        <v>196</v>
      </c>
      <c r="F43" s="301" t="s">
        <v>196</v>
      </c>
      <c r="G43" s="351" t="e">
        <f t="shared" si="1"/>
        <v>#VALUE!</v>
      </c>
      <c r="H43" s="352" t="e">
        <f t="shared" si="0"/>
        <v>#VALUE!</v>
      </c>
      <c r="I43" s="65"/>
    </row>
    <row r="44" spans="1:9" s="40" customFormat="1" ht="36" customHeight="1">
      <c r="A44" s="62" t="s">
        <v>35</v>
      </c>
      <c r="B44" s="28">
        <v>1064</v>
      </c>
      <c r="C44" s="99" t="s">
        <v>196</v>
      </c>
      <c r="D44" s="301" t="s">
        <v>196</v>
      </c>
      <c r="E44" s="338" t="s">
        <v>196</v>
      </c>
      <c r="F44" s="301" t="s">
        <v>196</v>
      </c>
      <c r="G44" s="351" t="e">
        <f t="shared" si="1"/>
        <v>#VALUE!</v>
      </c>
      <c r="H44" s="352" t="e">
        <f t="shared" si="0"/>
        <v>#VALUE!</v>
      </c>
      <c r="I44" s="65"/>
    </row>
    <row r="45" spans="1:9" s="40" customFormat="1" ht="36" customHeight="1">
      <c r="A45" s="62" t="s">
        <v>55</v>
      </c>
      <c r="B45" s="28">
        <v>1065</v>
      </c>
      <c r="C45" s="99" t="s">
        <v>196</v>
      </c>
      <c r="D45" s="301" t="s">
        <v>196</v>
      </c>
      <c r="E45" s="338" t="s">
        <v>196</v>
      </c>
      <c r="F45" s="301" t="s">
        <v>196</v>
      </c>
      <c r="G45" s="351" t="e">
        <f t="shared" si="1"/>
        <v>#VALUE!</v>
      </c>
      <c r="H45" s="352" t="e">
        <f t="shared" si="0"/>
        <v>#VALUE!</v>
      </c>
      <c r="I45" s="65"/>
    </row>
    <row r="46" spans="1:9" s="40" customFormat="1" ht="36" customHeight="1">
      <c r="A46" s="62" t="s">
        <v>67</v>
      </c>
      <c r="B46" s="28">
        <v>1066</v>
      </c>
      <c r="C46" s="99" t="s">
        <v>196</v>
      </c>
      <c r="D46" s="301" t="s">
        <v>196</v>
      </c>
      <c r="E46" s="338" t="s">
        <v>196</v>
      </c>
      <c r="F46" s="301" t="s">
        <v>196</v>
      </c>
      <c r="G46" s="351" t="e">
        <f t="shared" si="1"/>
        <v>#VALUE!</v>
      </c>
      <c r="H46" s="352" t="e">
        <f t="shared" si="0"/>
        <v>#VALUE!</v>
      </c>
      <c r="I46" s="65"/>
    </row>
    <row r="47" spans="1:9" s="40" customFormat="1" ht="36" customHeight="1">
      <c r="A47" s="62" t="s">
        <v>92</v>
      </c>
      <c r="B47" s="28">
        <v>1067</v>
      </c>
      <c r="C47" s="99" t="s">
        <v>196</v>
      </c>
      <c r="D47" s="301" t="s">
        <v>196</v>
      </c>
      <c r="E47" s="338" t="s">
        <v>196</v>
      </c>
      <c r="F47" s="301" t="s">
        <v>196</v>
      </c>
      <c r="G47" s="351" t="e">
        <f t="shared" si="1"/>
        <v>#VALUE!</v>
      </c>
      <c r="H47" s="352" t="e">
        <f t="shared" si="0"/>
        <v>#VALUE!</v>
      </c>
      <c r="I47" s="65"/>
    </row>
    <row r="48" spans="1:9" s="40" customFormat="1" ht="44.25" customHeight="1">
      <c r="A48" s="67" t="s">
        <v>213</v>
      </c>
      <c r="B48" s="27">
        <v>1070</v>
      </c>
      <c r="C48" s="97">
        <f>SUM(C49:C51)</f>
        <v>1105.5999999999999</v>
      </c>
      <c r="D48" s="300">
        <f>SUM(D49:D51)</f>
        <v>1301.9000000000001</v>
      </c>
      <c r="E48" s="337">
        <f>SUM(E49:E51)</f>
        <v>1300.0999999999999</v>
      </c>
      <c r="F48" s="300">
        <f>SUM(F49:F51)</f>
        <v>1301.9000000000001</v>
      </c>
      <c r="G48" s="97">
        <f>F48-E48</f>
        <v>1.8000000000001819</v>
      </c>
      <c r="H48" s="101">
        <f t="shared" si="0"/>
        <v>100.13845088839321</v>
      </c>
      <c r="I48" s="67"/>
    </row>
    <row r="49" spans="1:9" s="40" customFormat="1" ht="36" customHeight="1">
      <c r="A49" s="62" t="s">
        <v>134</v>
      </c>
      <c r="B49" s="28">
        <v>1071</v>
      </c>
      <c r="C49" s="99"/>
      <c r="D49" s="301"/>
      <c r="E49" s="338"/>
      <c r="F49" s="301"/>
      <c r="G49" s="99">
        <f t="shared" si="1"/>
        <v>0</v>
      </c>
      <c r="H49" s="352" t="e">
        <f t="shared" si="0"/>
        <v>#DIV/0!</v>
      </c>
      <c r="I49" s="65"/>
    </row>
    <row r="50" spans="1:9" s="40" customFormat="1" ht="36" customHeight="1">
      <c r="A50" s="62" t="s">
        <v>242</v>
      </c>
      <c r="B50" s="28">
        <v>1072</v>
      </c>
      <c r="C50" s="99"/>
      <c r="D50" s="301"/>
      <c r="E50" s="338"/>
      <c r="F50" s="301"/>
      <c r="G50" s="99">
        <f t="shared" si="1"/>
        <v>0</v>
      </c>
      <c r="H50" s="352" t="e">
        <f t="shared" si="0"/>
        <v>#DIV/0!</v>
      </c>
      <c r="I50" s="65"/>
    </row>
    <row r="51" spans="1:9" s="40" customFormat="1" ht="36" customHeight="1">
      <c r="A51" s="62" t="s">
        <v>214</v>
      </c>
      <c r="B51" s="28">
        <v>1073</v>
      </c>
      <c r="C51" s="301">
        <v>1105.5999999999999</v>
      </c>
      <c r="D51" s="301">
        <v>1301.9000000000001</v>
      </c>
      <c r="E51" s="301">
        <v>1300.0999999999999</v>
      </c>
      <c r="F51" s="301">
        <v>1301.9000000000001</v>
      </c>
      <c r="G51" s="99">
        <f t="shared" si="1"/>
        <v>1.8000000000001819</v>
      </c>
      <c r="H51" s="100">
        <f t="shared" si="0"/>
        <v>100.13845088839321</v>
      </c>
      <c r="I51" s="65"/>
    </row>
    <row r="52" spans="1:9" s="40" customFormat="1" ht="44.25" customHeight="1">
      <c r="A52" s="67" t="s">
        <v>68</v>
      </c>
      <c r="B52" s="27">
        <v>1080</v>
      </c>
      <c r="C52" s="97">
        <f>SUM(C53:C58)</f>
        <v>0</v>
      </c>
      <c r="D52" s="300">
        <f>SUM(D53:D58)</f>
        <v>0</v>
      </c>
      <c r="E52" s="337">
        <f>SUM(E53:E58)</f>
        <v>0</v>
      </c>
      <c r="F52" s="300">
        <f>SUM(F53:F58)</f>
        <v>0</v>
      </c>
      <c r="G52" s="97">
        <f t="shared" si="1"/>
        <v>0</v>
      </c>
      <c r="H52" s="353" t="e">
        <f t="shared" si="0"/>
        <v>#DIV/0!</v>
      </c>
      <c r="I52" s="67"/>
    </row>
    <row r="53" spans="1:9" s="40" customFormat="1" ht="36" customHeight="1">
      <c r="A53" s="62" t="s">
        <v>134</v>
      </c>
      <c r="B53" s="28">
        <v>1081</v>
      </c>
      <c r="C53" s="99" t="s">
        <v>196</v>
      </c>
      <c r="D53" s="301" t="s">
        <v>196</v>
      </c>
      <c r="E53" s="338" t="s">
        <v>196</v>
      </c>
      <c r="F53" s="301" t="s">
        <v>196</v>
      </c>
      <c r="G53" s="351" t="e">
        <f t="shared" si="1"/>
        <v>#VALUE!</v>
      </c>
      <c r="H53" s="352" t="e">
        <f t="shared" si="0"/>
        <v>#VALUE!</v>
      </c>
      <c r="I53" s="65"/>
    </row>
    <row r="54" spans="1:9" s="40" customFormat="1" ht="36" customHeight="1">
      <c r="A54" s="62" t="s">
        <v>306</v>
      </c>
      <c r="B54" s="28">
        <v>1082</v>
      </c>
      <c r="C54" s="99" t="s">
        <v>196</v>
      </c>
      <c r="D54" s="301" t="s">
        <v>196</v>
      </c>
      <c r="E54" s="338" t="s">
        <v>196</v>
      </c>
      <c r="F54" s="301" t="s">
        <v>196</v>
      </c>
      <c r="G54" s="351" t="e">
        <f t="shared" si="1"/>
        <v>#VALUE!</v>
      </c>
      <c r="H54" s="352" t="e">
        <f t="shared" si="0"/>
        <v>#VALUE!</v>
      </c>
      <c r="I54" s="65"/>
    </row>
    <row r="55" spans="1:9" s="40" customFormat="1" ht="36" customHeight="1">
      <c r="A55" s="62" t="s">
        <v>62</v>
      </c>
      <c r="B55" s="28">
        <v>1083</v>
      </c>
      <c r="C55" s="99" t="s">
        <v>196</v>
      </c>
      <c r="D55" s="301" t="s">
        <v>196</v>
      </c>
      <c r="E55" s="338" t="s">
        <v>196</v>
      </c>
      <c r="F55" s="301" t="s">
        <v>196</v>
      </c>
      <c r="G55" s="351" t="e">
        <f t="shared" si="1"/>
        <v>#VALUE!</v>
      </c>
      <c r="H55" s="352" t="e">
        <f t="shared" si="0"/>
        <v>#VALUE!</v>
      </c>
      <c r="I55" s="65"/>
    </row>
    <row r="56" spans="1:9" s="40" customFormat="1" ht="36" customHeight="1">
      <c r="A56" s="62" t="s">
        <v>46</v>
      </c>
      <c r="B56" s="28">
        <v>1084</v>
      </c>
      <c r="C56" s="99" t="s">
        <v>196</v>
      </c>
      <c r="D56" s="301" t="s">
        <v>196</v>
      </c>
      <c r="E56" s="338" t="s">
        <v>196</v>
      </c>
      <c r="F56" s="301" t="s">
        <v>196</v>
      </c>
      <c r="G56" s="351" t="e">
        <f t="shared" si="1"/>
        <v>#VALUE!</v>
      </c>
      <c r="H56" s="352" t="e">
        <f t="shared" si="0"/>
        <v>#VALUE!</v>
      </c>
      <c r="I56" s="65"/>
    </row>
    <row r="57" spans="1:9" s="40" customFormat="1" ht="36" customHeight="1">
      <c r="A57" s="62" t="s">
        <v>54</v>
      </c>
      <c r="B57" s="28">
        <v>1085</v>
      </c>
      <c r="C57" s="99" t="s">
        <v>196</v>
      </c>
      <c r="D57" s="301" t="s">
        <v>196</v>
      </c>
      <c r="E57" s="338" t="s">
        <v>196</v>
      </c>
      <c r="F57" s="301" t="s">
        <v>196</v>
      </c>
      <c r="G57" s="351" t="e">
        <f t="shared" si="1"/>
        <v>#VALUE!</v>
      </c>
      <c r="H57" s="352" t="e">
        <f t="shared" si="0"/>
        <v>#VALUE!</v>
      </c>
      <c r="I57" s="65"/>
    </row>
    <row r="58" spans="1:9" s="40" customFormat="1" ht="36" customHeight="1">
      <c r="A58" s="62" t="s">
        <v>150</v>
      </c>
      <c r="B58" s="28">
        <v>1086</v>
      </c>
      <c r="C58" s="99" t="s">
        <v>196</v>
      </c>
      <c r="D58" s="301" t="s">
        <v>196</v>
      </c>
      <c r="E58" s="338" t="s">
        <v>196</v>
      </c>
      <c r="F58" s="301" t="s">
        <v>196</v>
      </c>
      <c r="G58" s="351" t="e">
        <f t="shared" si="1"/>
        <v>#VALUE!</v>
      </c>
      <c r="H58" s="352" t="e">
        <f t="shared" si="0"/>
        <v>#VALUE!</v>
      </c>
      <c r="I58" s="65"/>
    </row>
    <row r="59" spans="1:9" s="40" customFormat="1" ht="44.25" customHeight="1">
      <c r="A59" s="67" t="s">
        <v>4</v>
      </c>
      <c r="B59" s="27">
        <v>1100</v>
      </c>
      <c r="C59" s="102">
        <f>SUM(C18,C19,C40,C48,C52)</f>
        <v>-337.5</v>
      </c>
      <c r="D59" s="342">
        <f>SUM(D18,D19,D40,D48,D52)</f>
        <v>-206.8739999999998</v>
      </c>
      <c r="E59" s="102">
        <f>SUM(E18,E19,E40,E48,E52)</f>
        <v>-2.2737367544323206E-13</v>
      </c>
      <c r="F59" s="342">
        <f>SUM(F18,F19,F40,F48,F52)</f>
        <v>-206.8739999999998</v>
      </c>
      <c r="G59" s="102">
        <f t="shared" ref="G59:G77" si="2">F59-E59</f>
        <v>-206.87399999999957</v>
      </c>
      <c r="H59" s="353">
        <f t="shared" si="0"/>
        <v>9.09841473938128E+16</v>
      </c>
      <c r="I59" s="67"/>
    </row>
    <row r="60" spans="1:9" s="40" customFormat="1" ht="36" customHeight="1">
      <c r="A60" s="62" t="s">
        <v>83</v>
      </c>
      <c r="B60" s="28">
        <v>1110</v>
      </c>
      <c r="C60" s="99"/>
      <c r="D60" s="301"/>
      <c r="E60" s="338"/>
      <c r="F60" s="301"/>
      <c r="G60" s="99">
        <f t="shared" si="2"/>
        <v>0</v>
      </c>
      <c r="H60" s="352" t="e">
        <f t="shared" si="0"/>
        <v>#DIV/0!</v>
      </c>
      <c r="I60" s="65"/>
    </row>
    <row r="61" spans="1:9" s="40" customFormat="1" ht="36" customHeight="1">
      <c r="A61" s="62" t="s">
        <v>87</v>
      </c>
      <c r="B61" s="28">
        <v>1120</v>
      </c>
      <c r="C61" s="99" t="s">
        <v>196</v>
      </c>
      <c r="D61" s="301" t="s">
        <v>196</v>
      </c>
      <c r="E61" s="338" t="s">
        <v>196</v>
      </c>
      <c r="F61" s="301" t="s">
        <v>196</v>
      </c>
      <c r="G61" s="351" t="e">
        <f>F61-E61</f>
        <v>#VALUE!</v>
      </c>
      <c r="H61" s="352" t="e">
        <f t="shared" si="0"/>
        <v>#VALUE!</v>
      </c>
      <c r="I61" s="65"/>
    </row>
    <row r="62" spans="1:9" s="40" customFormat="1" ht="44.25" customHeight="1">
      <c r="A62" s="67" t="s">
        <v>84</v>
      </c>
      <c r="B62" s="27">
        <v>1130</v>
      </c>
      <c r="C62" s="102"/>
      <c r="D62" s="342"/>
      <c r="E62" s="102"/>
      <c r="F62" s="342"/>
      <c r="G62" s="102">
        <f t="shared" si="2"/>
        <v>0</v>
      </c>
      <c r="H62" s="353" t="e">
        <f t="shared" si="0"/>
        <v>#DIV/0!</v>
      </c>
      <c r="I62" s="67"/>
    </row>
    <row r="63" spans="1:9" s="40" customFormat="1" ht="44.25" customHeight="1">
      <c r="A63" s="67" t="s">
        <v>86</v>
      </c>
      <c r="B63" s="27">
        <v>1140</v>
      </c>
      <c r="C63" s="300" t="s">
        <v>196</v>
      </c>
      <c r="D63" s="300" t="s">
        <v>196</v>
      </c>
      <c r="E63" s="300" t="s">
        <v>196</v>
      </c>
      <c r="F63" s="300" t="s">
        <v>196</v>
      </c>
      <c r="G63" s="354" t="e">
        <f t="shared" si="2"/>
        <v>#VALUE!</v>
      </c>
      <c r="H63" s="353" t="e">
        <f t="shared" si="0"/>
        <v>#VALUE!</v>
      </c>
      <c r="I63" s="67"/>
    </row>
    <row r="64" spans="1:9" s="40" customFormat="1" ht="44.25" customHeight="1">
      <c r="A64" s="67" t="s">
        <v>215</v>
      </c>
      <c r="B64" s="27">
        <v>1150</v>
      </c>
      <c r="C64" s="342">
        <f>SUM(C65:C66)</f>
        <v>104</v>
      </c>
      <c r="D64" s="342">
        <f>SUM(D65:D66)</f>
        <v>106</v>
      </c>
      <c r="E64" s="102">
        <f>SUM(E65:E66)</f>
        <v>0</v>
      </c>
      <c r="F64" s="342">
        <f>SUM(F65:F66)</f>
        <v>106</v>
      </c>
      <c r="G64" s="102">
        <f t="shared" si="2"/>
        <v>106</v>
      </c>
      <c r="H64" s="353" t="e">
        <f t="shared" si="0"/>
        <v>#DIV/0!</v>
      </c>
      <c r="I64" s="67"/>
    </row>
    <row r="65" spans="1:9" s="40" customFormat="1" ht="36" customHeight="1">
      <c r="A65" s="62" t="s">
        <v>134</v>
      </c>
      <c r="B65" s="28">
        <v>1151</v>
      </c>
      <c r="C65" s="99"/>
      <c r="D65" s="301"/>
      <c r="E65" s="338"/>
      <c r="F65" s="301"/>
      <c r="G65" s="99">
        <f t="shared" si="2"/>
        <v>0</v>
      </c>
      <c r="H65" s="352" t="e">
        <f t="shared" si="0"/>
        <v>#DIV/0!</v>
      </c>
      <c r="I65" s="65"/>
    </row>
    <row r="66" spans="1:9" s="40" customFormat="1" ht="36" customHeight="1">
      <c r="A66" s="62" t="s">
        <v>216</v>
      </c>
      <c r="B66" s="28">
        <v>1152</v>
      </c>
      <c r="C66" s="99">
        <v>104</v>
      </c>
      <c r="D66" s="301">
        <v>106</v>
      </c>
      <c r="E66" s="338">
        <v>0</v>
      </c>
      <c r="F66" s="301">
        <v>106</v>
      </c>
      <c r="G66" s="530">
        <f t="shared" si="2"/>
        <v>106</v>
      </c>
      <c r="H66" s="352" t="e">
        <f t="shared" si="0"/>
        <v>#DIV/0!</v>
      </c>
      <c r="I66" s="65"/>
    </row>
    <row r="67" spans="1:9" s="40" customFormat="1" ht="38.25" customHeight="1">
      <c r="A67" s="67" t="s">
        <v>217</v>
      </c>
      <c r="B67" s="27">
        <v>1160</v>
      </c>
      <c r="C67" s="102">
        <f>SUM(C68:C69)</f>
        <v>-94.7</v>
      </c>
      <c r="D67" s="342">
        <f>SUM(D68:D69)</f>
        <v>0</v>
      </c>
      <c r="E67" s="102">
        <f>SUM(E68:E69)</f>
        <v>0</v>
      </c>
      <c r="F67" s="342">
        <f>SUM(F68:F69)</f>
        <v>0</v>
      </c>
      <c r="G67" s="102">
        <f t="shared" si="2"/>
        <v>0</v>
      </c>
      <c r="H67" s="354" t="e">
        <f t="shared" si="0"/>
        <v>#DIV/0!</v>
      </c>
      <c r="I67" s="67"/>
    </row>
    <row r="68" spans="1:9" s="40" customFormat="1" ht="37.5" customHeight="1">
      <c r="A68" s="62" t="s">
        <v>134</v>
      </c>
      <c r="B68" s="28">
        <v>1161</v>
      </c>
      <c r="C68" s="99" t="s">
        <v>196</v>
      </c>
      <c r="D68" s="301" t="s">
        <v>196</v>
      </c>
      <c r="E68" s="338" t="s">
        <v>196</v>
      </c>
      <c r="F68" s="301" t="s">
        <v>196</v>
      </c>
      <c r="G68" s="99"/>
      <c r="H68" s="352" t="e">
        <f t="shared" si="0"/>
        <v>#VALUE!</v>
      </c>
      <c r="I68" s="65"/>
    </row>
    <row r="69" spans="1:9" s="40" customFormat="1" ht="48.75" customHeight="1">
      <c r="A69" s="465" t="s">
        <v>596</v>
      </c>
      <c r="B69" s="445">
        <v>1162</v>
      </c>
      <c r="C69" s="301">
        <v>-94.7</v>
      </c>
      <c r="D69" s="301" t="s">
        <v>196</v>
      </c>
      <c r="E69" s="338" t="s">
        <v>196</v>
      </c>
      <c r="F69" s="301" t="s">
        <v>196</v>
      </c>
      <c r="G69" s="351" t="e">
        <f t="shared" si="2"/>
        <v>#VALUE!</v>
      </c>
      <c r="H69" s="352" t="e">
        <f t="shared" si="0"/>
        <v>#VALUE!</v>
      </c>
      <c r="I69" s="65"/>
    </row>
    <row r="70" spans="1:9" s="40" customFormat="1" ht="36" customHeight="1">
      <c r="A70" s="62" t="s">
        <v>74</v>
      </c>
      <c r="B70" s="28">
        <v>1170</v>
      </c>
      <c r="C70" s="99">
        <f>SUM(C59,C60,C61,C62,C63,C64,C67)</f>
        <v>-328.2</v>
      </c>
      <c r="D70" s="301">
        <f>SUM(D59,D60,D61,D62,D63,D64,D67)</f>
        <v>-100.8739999999998</v>
      </c>
      <c r="E70" s="338">
        <f>SUM(E59,E60,E61,E62,E63,E64,E67)</f>
        <v>-2.2737367544323206E-13</v>
      </c>
      <c r="F70" s="301">
        <f>SUM(F59,F60,F61,F62,F63,F64,F67)</f>
        <v>-100.8739999999998</v>
      </c>
      <c r="G70" s="99">
        <f t="shared" si="2"/>
        <v>-100.87399999999957</v>
      </c>
      <c r="H70" s="352">
        <f t="shared" si="0"/>
        <v>4.43648543761104E+16</v>
      </c>
      <c r="I70" s="65"/>
    </row>
    <row r="71" spans="1:9" s="40" customFormat="1" ht="39" customHeight="1">
      <c r="A71" s="465" t="s">
        <v>208</v>
      </c>
      <c r="B71" s="445">
        <v>1180</v>
      </c>
      <c r="C71" s="301">
        <v>-8.1999999999999993</v>
      </c>
      <c r="D71" s="301">
        <v>-8.1999999999999993</v>
      </c>
      <c r="E71" s="301">
        <v>0</v>
      </c>
      <c r="F71" s="301">
        <v>-8.1999999999999993</v>
      </c>
      <c r="G71" s="301">
        <f t="shared" si="2"/>
        <v>-8.1999999999999993</v>
      </c>
      <c r="H71" s="467" t="e">
        <f t="shared" ref="H71:H95" si="3">(F71/E71)*100</f>
        <v>#DIV/0!</v>
      </c>
      <c r="I71" s="468"/>
    </row>
    <row r="72" spans="1:9" s="40" customFormat="1" ht="39" customHeight="1">
      <c r="A72" s="62" t="s">
        <v>209</v>
      </c>
      <c r="B72" s="28">
        <v>1181</v>
      </c>
      <c r="C72" s="99"/>
      <c r="D72" s="301"/>
      <c r="E72" s="338"/>
      <c r="F72" s="301"/>
      <c r="G72" s="99"/>
      <c r="H72" s="352" t="e">
        <f t="shared" si="3"/>
        <v>#DIV/0!</v>
      </c>
      <c r="I72" s="65"/>
    </row>
    <row r="73" spans="1:9" s="40" customFormat="1" ht="39" customHeight="1">
      <c r="A73" s="62" t="s">
        <v>210</v>
      </c>
      <c r="B73" s="28">
        <v>1190</v>
      </c>
      <c r="C73" s="99"/>
      <c r="D73" s="301"/>
      <c r="E73" s="338"/>
      <c r="F73" s="301"/>
      <c r="G73" s="99"/>
      <c r="H73" s="352" t="e">
        <f t="shared" si="3"/>
        <v>#DIV/0!</v>
      </c>
      <c r="I73" s="65"/>
    </row>
    <row r="74" spans="1:9" s="40" customFormat="1" ht="39" customHeight="1">
      <c r="A74" s="62" t="s">
        <v>211</v>
      </c>
      <c r="B74" s="28">
        <v>1191</v>
      </c>
      <c r="C74" s="99" t="s">
        <v>196</v>
      </c>
      <c r="D74" s="301" t="s">
        <v>196</v>
      </c>
      <c r="E74" s="338" t="s">
        <v>196</v>
      </c>
      <c r="F74" s="301" t="s">
        <v>196</v>
      </c>
      <c r="G74" s="351" t="e">
        <f t="shared" si="2"/>
        <v>#VALUE!</v>
      </c>
      <c r="H74" s="352" t="e">
        <f t="shared" si="3"/>
        <v>#VALUE!</v>
      </c>
      <c r="I74" s="65"/>
    </row>
    <row r="75" spans="1:9" s="40" customFormat="1" ht="38.25" customHeight="1">
      <c r="A75" s="67" t="s">
        <v>232</v>
      </c>
      <c r="B75" s="27">
        <v>1200</v>
      </c>
      <c r="C75" s="102">
        <f>SUM(C70,C71,C72,C73,C74)</f>
        <v>-336.4</v>
      </c>
      <c r="D75" s="342">
        <f>SUM(D70,D71,D72,D73,D74)</f>
        <v>-109.0739999999998</v>
      </c>
      <c r="E75" s="102">
        <f>SUM(E70,E71,E72,E73,E74)</f>
        <v>-2.2737367544323206E-13</v>
      </c>
      <c r="F75" s="342">
        <f>SUM(F70,F71,F72,F73,F74)</f>
        <v>-109.0739999999998</v>
      </c>
      <c r="G75" s="102">
        <f t="shared" si="2"/>
        <v>-109.07399999999957</v>
      </c>
      <c r="H75" s="353">
        <f t="shared" si="3"/>
        <v>4.797125251521568E+16</v>
      </c>
      <c r="I75" s="67"/>
    </row>
    <row r="76" spans="1:9" s="40" customFormat="1" ht="39" customHeight="1">
      <c r="A76" s="62" t="s">
        <v>24</v>
      </c>
      <c r="B76" s="28">
        <v>1201</v>
      </c>
      <c r="C76" s="99"/>
      <c r="D76" s="301"/>
      <c r="E76" s="338"/>
      <c r="F76" s="301"/>
      <c r="G76" s="99">
        <f t="shared" si="2"/>
        <v>0</v>
      </c>
      <c r="H76" s="352" t="e">
        <f t="shared" si="3"/>
        <v>#DIV/0!</v>
      </c>
      <c r="I76" s="65"/>
    </row>
    <row r="77" spans="1:9" s="40" customFormat="1" ht="39" customHeight="1">
      <c r="A77" s="465" t="s">
        <v>25</v>
      </c>
      <c r="B77" s="445">
        <v>1202</v>
      </c>
      <c r="C77" s="301">
        <v>-336.4</v>
      </c>
      <c r="D77" s="301">
        <v>-109.1</v>
      </c>
      <c r="E77" s="301">
        <v>0</v>
      </c>
      <c r="F77" s="301">
        <v>-109.1</v>
      </c>
      <c r="G77" s="301">
        <f t="shared" si="2"/>
        <v>-109.1</v>
      </c>
      <c r="H77" s="467" t="e">
        <f t="shared" si="3"/>
        <v>#DIV/0!</v>
      </c>
      <c r="I77" s="468"/>
    </row>
    <row r="78" spans="1:9" s="40" customFormat="1" ht="38.25" customHeight="1">
      <c r="A78" s="67" t="s">
        <v>19</v>
      </c>
      <c r="B78" s="27">
        <v>1210</v>
      </c>
      <c r="C78" s="97">
        <f>SUM(C8,C48,C60,C62,C64,C72,C73)</f>
        <v>3343.5</v>
      </c>
      <c r="D78" s="300">
        <f>SUM(D8,D48,D60,D62,D64,D72,D73)</f>
        <v>3012.9</v>
      </c>
      <c r="E78" s="337">
        <f>SUM(E8,E48,E60,E62,E64,E72,E73)</f>
        <v>4022.1</v>
      </c>
      <c r="F78" s="300">
        <f>SUM(F8,F48,F60,F62,F64,F72,F73)</f>
        <v>3012.9</v>
      </c>
      <c r="G78" s="97">
        <f>F78-E78</f>
        <v>-1009.1999999999998</v>
      </c>
      <c r="H78" s="101">
        <f t="shared" si="3"/>
        <v>74.908629820243149</v>
      </c>
      <c r="I78" s="67"/>
    </row>
    <row r="79" spans="1:9" s="40" customFormat="1" ht="39.75" customHeight="1">
      <c r="A79" s="67" t="s">
        <v>90</v>
      </c>
      <c r="B79" s="27">
        <v>1220</v>
      </c>
      <c r="C79" s="102">
        <f>SUM(C9,C19,C40,C52,C61,C63,C67,C71,C74)</f>
        <v>-3679.8999999999996</v>
      </c>
      <c r="D79" s="342">
        <f>SUM(D9,D19,D40,D52,D61,D63,D67,D71,D74)</f>
        <v>-3121.9739999999997</v>
      </c>
      <c r="E79" s="102">
        <f>SUM(E9,E19,E40,E52,E61,E63,E67,E71,E74)</f>
        <v>-4022.1000000000004</v>
      </c>
      <c r="F79" s="342">
        <f>SUM(F9,F19,F40,F52,F61,F63,F67,F71,F74)</f>
        <v>-3121.9739999999997</v>
      </c>
      <c r="G79" s="102">
        <f>F79-E79</f>
        <v>900.12600000000066</v>
      </c>
      <c r="H79" s="101">
        <f t="shared" si="3"/>
        <v>77.620496755426259</v>
      </c>
      <c r="I79" s="67"/>
    </row>
    <row r="80" spans="1:9" s="40" customFormat="1" ht="39" customHeight="1">
      <c r="A80" s="62" t="s">
        <v>151</v>
      </c>
      <c r="B80" s="28">
        <v>1230</v>
      </c>
      <c r="C80" s="99"/>
      <c r="D80" s="301"/>
      <c r="E80" s="338"/>
      <c r="F80" s="301"/>
      <c r="G80" s="99">
        <f>F80-E80</f>
        <v>0</v>
      </c>
      <c r="H80" s="352" t="e">
        <f t="shared" si="3"/>
        <v>#DIV/0!</v>
      </c>
      <c r="I80" s="65"/>
    </row>
    <row r="81" spans="1:9" s="40" customFormat="1" ht="36.75" customHeight="1">
      <c r="A81" s="67" t="s">
        <v>110</v>
      </c>
      <c r="B81" s="67"/>
      <c r="C81" s="102"/>
      <c r="D81" s="342"/>
      <c r="E81" s="102"/>
      <c r="F81" s="342"/>
      <c r="G81" s="102"/>
      <c r="H81" s="102"/>
      <c r="I81" s="67"/>
    </row>
    <row r="82" spans="1:9" s="40" customFormat="1" ht="39" customHeight="1">
      <c r="A82" s="62" t="s">
        <v>160</v>
      </c>
      <c r="B82" s="28">
        <v>1300</v>
      </c>
      <c r="C82" s="99">
        <f>C59</f>
        <v>-337.5</v>
      </c>
      <c r="D82" s="301">
        <f>D59</f>
        <v>-206.8739999999998</v>
      </c>
      <c r="E82" s="338">
        <f>E59</f>
        <v>-2.2737367544323206E-13</v>
      </c>
      <c r="F82" s="301">
        <f>F59</f>
        <v>-206.8739999999998</v>
      </c>
      <c r="G82" s="99">
        <f t="shared" ref="G82:G88" si="4">F82-E82</f>
        <v>-206.87399999999957</v>
      </c>
      <c r="H82" s="352">
        <f t="shared" si="3"/>
        <v>9.09841473938128E+16</v>
      </c>
      <c r="I82" s="65"/>
    </row>
    <row r="83" spans="1:9" s="40" customFormat="1" ht="39" customHeight="1">
      <c r="A83" s="62" t="s">
        <v>282</v>
      </c>
      <c r="B83" s="28">
        <v>1301</v>
      </c>
      <c r="C83" s="99">
        <f>C93</f>
        <v>298.3</v>
      </c>
      <c r="D83" s="301">
        <f>D93</f>
        <v>276.39999999999998</v>
      </c>
      <c r="E83" s="338">
        <f>E93</f>
        <v>245.6</v>
      </c>
      <c r="F83" s="301">
        <f>F93</f>
        <v>276.39999999999998</v>
      </c>
      <c r="G83" s="99">
        <f t="shared" si="4"/>
        <v>30.799999999999983</v>
      </c>
      <c r="H83" s="100">
        <f t="shared" si="3"/>
        <v>112.54071661237784</v>
      </c>
      <c r="I83" s="65"/>
    </row>
    <row r="84" spans="1:9" s="40" customFormat="1" ht="39" customHeight="1">
      <c r="A84" s="62" t="s">
        <v>283</v>
      </c>
      <c r="B84" s="28">
        <v>1302</v>
      </c>
      <c r="C84" s="99">
        <f>C49</f>
        <v>0</v>
      </c>
      <c r="D84" s="301">
        <f>D49</f>
        <v>0</v>
      </c>
      <c r="E84" s="338">
        <f>E49</f>
        <v>0</v>
      </c>
      <c r="F84" s="301">
        <f>F49</f>
        <v>0</v>
      </c>
      <c r="G84" s="99">
        <f t="shared" si="4"/>
        <v>0</v>
      </c>
      <c r="H84" s="352" t="e">
        <f t="shared" si="3"/>
        <v>#DIV/0!</v>
      </c>
      <c r="I84" s="65"/>
    </row>
    <row r="85" spans="1:9" s="40" customFormat="1" ht="39" customHeight="1">
      <c r="A85" s="465" t="s">
        <v>284</v>
      </c>
      <c r="B85" s="445">
        <v>1303</v>
      </c>
      <c r="C85" s="301" t="str">
        <f>C53</f>
        <v>(    )</v>
      </c>
      <c r="D85" s="301" t="str">
        <f>D53</f>
        <v>(    )</v>
      </c>
      <c r="E85" s="301" t="str">
        <f>E53</f>
        <v>(    )</v>
      </c>
      <c r="F85" s="301" t="str">
        <f>F53</f>
        <v>(    )</v>
      </c>
      <c r="G85" s="466" t="e">
        <f t="shared" si="4"/>
        <v>#VALUE!</v>
      </c>
      <c r="H85" s="467" t="e">
        <f t="shared" si="3"/>
        <v>#VALUE!</v>
      </c>
      <c r="I85" s="468"/>
    </row>
    <row r="86" spans="1:9" s="40" customFormat="1" ht="39" customHeight="1">
      <c r="A86" s="465" t="s">
        <v>285</v>
      </c>
      <c r="B86" s="445">
        <v>1304</v>
      </c>
      <c r="C86" s="301">
        <f>C50</f>
        <v>0</v>
      </c>
      <c r="D86" s="301">
        <f>D50</f>
        <v>0</v>
      </c>
      <c r="E86" s="301">
        <f>E50</f>
        <v>0</v>
      </c>
      <c r="F86" s="301">
        <f>F50</f>
        <v>0</v>
      </c>
      <c r="G86" s="301"/>
      <c r="H86" s="467" t="e">
        <f t="shared" si="3"/>
        <v>#DIV/0!</v>
      </c>
      <c r="I86" s="468"/>
    </row>
    <row r="87" spans="1:9" s="40" customFormat="1" ht="39" customHeight="1">
      <c r="A87" s="465" t="s">
        <v>286</v>
      </c>
      <c r="B87" s="445">
        <v>1305</v>
      </c>
      <c r="C87" s="301" t="str">
        <f>C54</f>
        <v>(    )</v>
      </c>
      <c r="D87" s="301" t="str">
        <f>D54</f>
        <v>(    )</v>
      </c>
      <c r="E87" s="301" t="str">
        <f>E54</f>
        <v>(    )</v>
      </c>
      <c r="F87" s="301" t="str">
        <f>F54</f>
        <v>(    )</v>
      </c>
      <c r="G87" s="466" t="e">
        <f t="shared" si="4"/>
        <v>#VALUE!</v>
      </c>
      <c r="H87" s="467" t="e">
        <f t="shared" si="3"/>
        <v>#VALUE!</v>
      </c>
      <c r="I87" s="468"/>
    </row>
    <row r="88" spans="1:9" s="40" customFormat="1" ht="27.75" customHeight="1">
      <c r="A88" s="67" t="s">
        <v>104</v>
      </c>
      <c r="B88" s="27">
        <v>1310</v>
      </c>
      <c r="C88" s="102">
        <f>SUM(C82:C87)</f>
        <v>-39.199999999999989</v>
      </c>
      <c r="D88" s="342">
        <f>SUM(D82:D87)</f>
        <v>69.526000000000181</v>
      </c>
      <c r="E88" s="102">
        <f>SUM(E82:E87)</f>
        <v>245.59999999999977</v>
      </c>
      <c r="F88" s="342">
        <f>SUM(F82:F87)</f>
        <v>69.526000000000181</v>
      </c>
      <c r="G88" s="102">
        <f t="shared" si="4"/>
        <v>-176.07399999999959</v>
      </c>
      <c r="H88" s="101">
        <f t="shared" si="3"/>
        <v>28.308631921824208</v>
      </c>
      <c r="I88" s="67"/>
    </row>
    <row r="89" spans="1:9" s="40" customFormat="1" ht="30" customHeight="1">
      <c r="A89" s="62" t="s">
        <v>140</v>
      </c>
      <c r="B89" s="28"/>
      <c r="C89" s="99"/>
      <c r="D89" s="301"/>
      <c r="E89" s="338"/>
      <c r="F89" s="301"/>
      <c r="G89" s="99"/>
      <c r="H89" s="100"/>
      <c r="I89" s="65"/>
    </row>
    <row r="90" spans="1:9" s="40" customFormat="1" ht="30" customHeight="1">
      <c r="A90" s="465" t="s">
        <v>634</v>
      </c>
      <c r="B90" s="28">
        <v>1400</v>
      </c>
      <c r="C90" s="301">
        <v>1019.2</v>
      </c>
      <c r="D90" s="301">
        <v>751.1</v>
      </c>
      <c r="E90" s="338">
        <v>925.7</v>
      </c>
      <c r="F90" s="301">
        <v>751.1</v>
      </c>
      <c r="G90" s="99">
        <f t="shared" ref="G90:G95" si="5">F90-E90</f>
        <v>-174.60000000000002</v>
      </c>
      <c r="H90" s="100">
        <f t="shared" si="3"/>
        <v>81.138597817867549</v>
      </c>
      <c r="I90" s="65"/>
    </row>
    <row r="91" spans="1:9" s="40" customFormat="1" ht="28.5" customHeight="1">
      <c r="A91" s="62" t="s">
        <v>5</v>
      </c>
      <c r="B91" s="28">
        <v>1410</v>
      </c>
      <c r="C91" s="301">
        <f>(C13+C25)*-1</f>
        <v>1282.5999999999999</v>
      </c>
      <c r="D91" s="301">
        <v>1182.5999999999999</v>
      </c>
      <c r="E91" s="338">
        <v>1689.9</v>
      </c>
      <c r="F91" s="301">
        <v>1182.5999999999999</v>
      </c>
      <c r="G91" s="99">
        <f t="shared" si="5"/>
        <v>-507.30000000000018</v>
      </c>
      <c r="H91" s="100">
        <f t="shared" si="3"/>
        <v>69.980472217290952</v>
      </c>
      <c r="I91" s="65"/>
    </row>
    <row r="92" spans="1:9" s="40" customFormat="1" ht="28.5" customHeight="1">
      <c r="A92" s="62" t="s">
        <v>6</v>
      </c>
      <c r="B92" s="28">
        <v>1420</v>
      </c>
      <c r="C92" s="99">
        <v>294.89999999999998</v>
      </c>
      <c r="D92" s="301">
        <v>262.7</v>
      </c>
      <c r="E92" s="338">
        <v>364.6</v>
      </c>
      <c r="F92" s="301">
        <v>262.7</v>
      </c>
      <c r="G92" s="99">
        <f t="shared" si="5"/>
        <v>-101.90000000000003</v>
      </c>
      <c r="H92" s="100">
        <f t="shared" si="3"/>
        <v>72.05156335710366</v>
      </c>
      <c r="I92" s="65"/>
    </row>
    <row r="93" spans="1:9" s="40" customFormat="1" ht="27" customHeight="1">
      <c r="A93" s="62" t="s">
        <v>7</v>
      </c>
      <c r="B93" s="28">
        <v>1430</v>
      </c>
      <c r="C93" s="301">
        <f>(C16+C27)*-1</f>
        <v>298.3</v>
      </c>
      <c r="D93" s="301">
        <v>276.39999999999998</v>
      </c>
      <c r="E93" s="338">
        <v>245.6</v>
      </c>
      <c r="F93" s="301">
        <v>276.39999999999998</v>
      </c>
      <c r="G93" s="99">
        <f t="shared" si="5"/>
        <v>30.799999999999983</v>
      </c>
      <c r="H93" s="100">
        <f t="shared" si="3"/>
        <v>112.54071661237784</v>
      </c>
      <c r="I93" s="65"/>
    </row>
    <row r="94" spans="1:9" s="40" customFormat="1" ht="25.5" customHeight="1">
      <c r="A94" s="62" t="s">
        <v>27</v>
      </c>
      <c r="B94" s="28">
        <v>1440</v>
      </c>
      <c r="C94" s="99">
        <v>680.2</v>
      </c>
      <c r="D94" s="301">
        <v>595.9</v>
      </c>
      <c r="E94" s="338">
        <v>796.3</v>
      </c>
      <c r="F94" s="301">
        <v>595.9</v>
      </c>
      <c r="G94" s="99">
        <f t="shared" si="5"/>
        <v>-200.39999999999998</v>
      </c>
      <c r="H94" s="100">
        <f t="shared" si="3"/>
        <v>74.833605425091037</v>
      </c>
      <c r="I94" s="65"/>
    </row>
    <row r="95" spans="1:9" s="40" customFormat="1" ht="27.75" customHeight="1">
      <c r="A95" s="67" t="s">
        <v>50</v>
      </c>
      <c r="B95" s="27">
        <v>1450</v>
      </c>
      <c r="C95" s="102">
        <f>SUM(C90,C91:C94)</f>
        <v>3575.2000000000007</v>
      </c>
      <c r="D95" s="342">
        <f>SUM(D90,D91:D94)</f>
        <v>3068.7</v>
      </c>
      <c r="E95" s="102">
        <f>SUM(E90,E91:E94)</f>
        <v>4022.1000000000004</v>
      </c>
      <c r="F95" s="342">
        <f>SUM(F90,F91:F94)</f>
        <v>3068.7</v>
      </c>
      <c r="G95" s="102">
        <f t="shared" si="5"/>
        <v>-953.40000000000055</v>
      </c>
      <c r="H95" s="102">
        <f t="shared" si="3"/>
        <v>76.295964794510311</v>
      </c>
      <c r="I95" s="67"/>
    </row>
    <row r="96" spans="1:9" s="40" customFormat="1" ht="20">
      <c r="A96" s="68"/>
      <c r="B96" s="69"/>
      <c r="C96" s="69"/>
      <c r="D96" s="69"/>
      <c r="E96" s="69"/>
      <c r="F96" s="69"/>
      <c r="G96" s="69"/>
      <c r="H96" s="69"/>
      <c r="I96" s="69"/>
    </row>
    <row r="97" spans="1:9" ht="27.75" customHeight="1">
      <c r="A97" s="70" t="s">
        <v>375</v>
      </c>
      <c r="B97" s="71"/>
      <c r="C97" s="583" t="s">
        <v>80</v>
      </c>
      <c r="D97" s="583"/>
      <c r="E97" s="72"/>
      <c r="F97" s="584" t="s">
        <v>494</v>
      </c>
      <c r="G97" s="584"/>
      <c r="H97" s="584"/>
      <c r="I97" s="73"/>
    </row>
    <row r="98" spans="1:9" s="51" customFormat="1">
      <c r="A98" s="74" t="s">
        <v>377</v>
      </c>
      <c r="B98" s="75"/>
      <c r="C98" s="581" t="s">
        <v>182</v>
      </c>
      <c r="D98" s="581"/>
      <c r="E98" s="75"/>
      <c r="F98" s="582" t="s">
        <v>77</v>
      </c>
      <c r="G98" s="582"/>
      <c r="H98" s="582"/>
      <c r="I98" s="76"/>
    </row>
    <row r="99" spans="1:9">
      <c r="A99" s="77"/>
      <c r="B99" s="74"/>
      <c r="C99" s="74"/>
      <c r="D99" s="74"/>
      <c r="E99" s="74"/>
      <c r="F99" s="74"/>
      <c r="G99" s="74"/>
      <c r="H99" s="74"/>
      <c r="I99" s="74"/>
    </row>
    <row r="100" spans="1:9">
      <c r="A100" s="77"/>
      <c r="B100" s="74"/>
      <c r="C100" s="74"/>
      <c r="D100" s="74"/>
      <c r="E100" s="74"/>
      <c r="F100" s="74"/>
      <c r="G100" s="74"/>
      <c r="H100" s="74"/>
      <c r="I100" s="74"/>
    </row>
    <row r="101" spans="1:9">
      <c r="A101" s="77"/>
      <c r="B101" s="74"/>
      <c r="C101" s="74"/>
      <c r="D101" s="74"/>
      <c r="E101" s="74"/>
      <c r="F101" s="74"/>
      <c r="G101" s="74"/>
      <c r="H101" s="74"/>
      <c r="I101" s="74"/>
    </row>
    <row r="102" spans="1:9">
      <c r="A102" s="77"/>
      <c r="B102" s="74"/>
      <c r="C102" s="74"/>
      <c r="D102" s="74"/>
      <c r="E102" s="74"/>
      <c r="F102" s="74"/>
      <c r="G102" s="74"/>
      <c r="H102" s="74"/>
      <c r="I102" s="74"/>
    </row>
    <row r="103" spans="1:9">
      <c r="A103" s="77"/>
      <c r="B103" s="74"/>
      <c r="C103" s="74"/>
      <c r="D103" s="74"/>
      <c r="E103" s="74"/>
      <c r="F103" s="74"/>
      <c r="G103" s="74"/>
      <c r="H103" s="74"/>
      <c r="I103" s="74"/>
    </row>
    <row r="104" spans="1:9">
      <c r="A104" s="77"/>
      <c r="B104" s="74"/>
      <c r="C104" s="74"/>
      <c r="D104" s="74"/>
      <c r="E104" s="74"/>
      <c r="F104" s="74"/>
      <c r="G104" s="74"/>
      <c r="H104" s="74"/>
      <c r="I104" s="74"/>
    </row>
    <row r="105" spans="1:9">
      <c r="A105" s="77"/>
      <c r="B105" s="74"/>
      <c r="C105" s="74"/>
      <c r="D105" s="74"/>
      <c r="E105" s="74"/>
      <c r="F105" s="74"/>
      <c r="G105" s="74"/>
      <c r="H105" s="74"/>
      <c r="I105" s="74"/>
    </row>
    <row r="106" spans="1:9">
      <c r="A106" s="78"/>
    </row>
    <row r="107" spans="1:9">
      <c r="A107" s="78"/>
    </row>
    <row r="108" spans="1:9">
      <c r="A108" s="78"/>
    </row>
    <row r="109" spans="1:9">
      <c r="A109" s="78"/>
    </row>
    <row r="110" spans="1:9">
      <c r="A110" s="78"/>
    </row>
    <row r="111" spans="1:9">
      <c r="A111" s="78"/>
    </row>
    <row r="112" spans="1:9">
      <c r="A112" s="78"/>
    </row>
    <row r="113" spans="1:1">
      <c r="A113" s="78"/>
    </row>
    <row r="114" spans="1:1">
      <c r="A114" s="78"/>
    </row>
    <row r="115" spans="1:1">
      <c r="A115" s="78"/>
    </row>
    <row r="116" spans="1:1">
      <c r="A116" s="78"/>
    </row>
    <row r="117" spans="1:1">
      <c r="A117" s="78"/>
    </row>
    <row r="118" spans="1:1">
      <c r="A118" s="78"/>
    </row>
    <row r="119" spans="1:1">
      <c r="A119" s="78"/>
    </row>
    <row r="120" spans="1:1">
      <c r="A120" s="78"/>
    </row>
    <row r="121" spans="1:1">
      <c r="A121" s="78"/>
    </row>
    <row r="122" spans="1:1">
      <c r="A122" s="78"/>
    </row>
    <row r="123" spans="1:1">
      <c r="A123" s="78"/>
    </row>
    <row r="124" spans="1:1">
      <c r="A124" s="78"/>
    </row>
    <row r="125" spans="1:1">
      <c r="A125" s="78"/>
    </row>
    <row r="126" spans="1:1">
      <c r="A126" s="78"/>
    </row>
    <row r="127" spans="1:1">
      <c r="A127" s="78"/>
    </row>
    <row r="128" spans="1:1">
      <c r="A128" s="78"/>
    </row>
    <row r="129" spans="1:1">
      <c r="A129" s="78"/>
    </row>
    <row r="130" spans="1:1">
      <c r="A130" s="78"/>
    </row>
    <row r="131" spans="1:1">
      <c r="A131" s="78"/>
    </row>
    <row r="132" spans="1:1">
      <c r="A132" s="78"/>
    </row>
    <row r="133" spans="1:1">
      <c r="A133" s="78"/>
    </row>
    <row r="134" spans="1:1">
      <c r="A134" s="78"/>
    </row>
    <row r="135" spans="1:1">
      <c r="A135" s="78"/>
    </row>
    <row r="136" spans="1:1">
      <c r="A136" s="78"/>
    </row>
    <row r="137" spans="1:1">
      <c r="A137" s="78"/>
    </row>
    <row r="138" spans="1:1">
      <c r="A138" s="78"/>
    </row>
    <row r="139" spans="1:1">
      <c r="A139" s="78"/>
    </row>
    <row r="140" spans="1:1">
      <c r="A140" s="78"/>
    </row>
    <row r="141" spans="1:1">
      <c r="A141" s="78"/>
    </row>
    <row r="142" spans="1:1">
      <c r="A142" s="78"/>
    </row>
    <row r="143" spans="1:1">
      <c r="A143" s="78"/>
    </row>
    <row r="144" spans="1:1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  <row r="185" spans="1:1">
      <c r="A185" s="53"/>
    </row>
    <row r="186" spans="1:1">
      <c r="A186" s="53"/>
    </row>
    <row r="187" spans="1:1">
      <c r="A187" s="53"/>
    </row>
    <row r="188" spans="1:1">
      <c r="A188" s="53"/>
    </row>
    <row r="189" spans="1:1">
      <c r="A189" s="53"/>
    </row>
    <row r="190" spans="1:1">
      <c r="A190" s="53"/>
    </row>
    <row r="191" spans="1:1">
      <c r="A191" s="53"/>
    </row>
    <row r="192" spans="1:1">
      <c r="A192" s="53"/>
    </row>
    <row r="193" spans="1:1">
      <c r="A193" s="53"/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  <row r="208" spans="1:1">
      <c r="A208" s="53"/>
    </row>
    <row r="209" spans="1:1">
      <c r="A209" s="53"/>
    </row>
    <row r="210" spans="1:1">
      <c r="A210" s="53"/>
    </row>
    <row r="211" spans="1:1">
      <c r="A211" s="53"/>
    </row>
    <row r="212" spans="1:1">
      <c r="A212" s="53"/>
    </row>
    <row r="213" spans="1:1">
      <c r="A213" s="53"/>
    </row>
    <row r="214" spans="1:1">
      <c r="A214" s="53"/>
    </row>
    <row r="215" spans="1:1">
      <c r="A215" s="53"/>
    </row>
    <row r="216" spans="1:1">
      <c r="A216" s="53"/>
    </row>
    <row r="217" spans="1:1">
      <c r="A217" s="53"/>
    </row>
    <row r="218" spans="1:1">
      <c r="A218" s="53"/>
    </row>
    <row r="219" spans="1:1">
      <c r="A219" s="53"/>
    </row>
    <row r="220" spans="1:1">
      <c r="A220" s="53"/>
    </row>
    <row r="221" spans="1:1">
      <c r="A221" s="53"/>
    </row>
    <row r="222" spans="1:1">
      <c r="A222" s="53"/>
    </row>
    <row r="223" spans="1:1">
      <c r="A223" s="53"/>
    </row>
    <row r="224" spans="1:1">
      <c r="A224" s="53"/>
    </row>
    <row r="225" spans="1:1">
      <c r="A225" s="53"/>
    </row>
    <row r="226" spans="1:1">
      <c r="A226" s="53"/>
    </row>
    <row r="227" spans="1:1">
      <c r="A227" s="53"/>
    </row>
    <row r="228" spans="1:1">
      <c r="A228" s="53"/>
    </row>
    <row r="229" spans="1:1">
      <c r="A229" s="53"/>
    </row>
    <row r="230" spans="1:1">
      <c r="A230" s="53"/>
    </row>
    <row r="231" spans="1:1">
      <c r="A231" s="53"/>
    </row>
    <row r="232" spans="1:1">
      <c r="A232" s="53"/>
    </row>
    <row r="233" spans="1:1">
      <c r="A233" s="53"/>
    </row>
    <row r="234" spans="1:1">
      <c r="A234" s="53"/>
    </row>
    <row r="235" spans="1:1">
      <c r="A235" s="53"/>
    </row>
    <row r="236" spans="1:1">
      <c r="A236" s="53"/>
    </row>
    <row r="237" spans="1:1">
      <c r="A237" s="53"/>
    </row>
    <row r="238" spans="1:1">
      <c r="A238" s="53"/>
    </row>
    <row r="239" spans="1:1">
      <c r="A239" s="53"/>
    </row>
    <row r="240" spans="1:1">
      <c r="A240" s="53"/>
    </row>
    <row r="241" spans="1:1">
      <c r="A241" s="53"/>
    </row>
    <row r="242" spans="1:1">
      <c r="A242" s="53"/>
    </row>
    <row r="243" spans="1:1">
      <c r="A243" s="53"/>
    </row>
    <row r="244" spans="1:1">
      <c r="A244" s="53"/>
    </row>
    <row r="245" spans="1:1">
      <c r="A245" s="53"/>
    </row>
    <row r="246" spans="1:1">
      <c r="A246" s="53"/>
    </row>
    <row r="247" spans="1:1">
      <c r="A247" s="53"/>
    </row>
    <row r="248" spans="1:1">
      <c r="A248" s="53"/>
    </row>
    <row r="249" spans="1:1">
      <c r="A249" s="53"/>
    </row>
    <row r="250" spans="1:1">
      <c r="A250" s="53"/>
    </row>
    <row r="251" spans="1:1">
      <c r="A251" s="53"/>
    </row>
    <row r="252" spans="1:1">
      <c r="A252" s="53"/>
    </row>
    <row r="253" spans="1:1">
      <c r="A253" s="53"/>
    </row>
    <row r="254" spans="1:1">
      <c r="A254" s="53"/>
    </row>
    <row r="255" spans="1:1">
      <c r="A255" s="53"/>
    </row>
    <row r="256" spans="1:1">
      <c r="A256" s="53"/>
    </row>
    <row r="257" spans="1:1">
      <c r="A257" s="53"/>
    </row>
    <row r="258" spans="1:1">
      <c r="A258" s="53"/>
    </row>
    <row r="259" spans="1:1">
      <c r="A259" s="53"/>
    </row>
    <row r="260" spans="1:1">
      <c r="A260" s="53"/>
    </row>
    <row r="261" spans="1:1">
      <c r="A261" s="53"/>
    </row>
    <row r="262" spans="1:1">
      <c r="A262" s="53"/>
    </row>
    <row r="263" spans="1:1">
      <c r="A263" s="53"/>
    </row>
    <row r="264" spans="1:1">
      <c r="A264" s="53"/>
    </row>
    <row r="265" spans="1:1">
      <c r="A265" s="53"/>
    </row>
    <row r="266" spans="1:1">
      <c r="A266" s="53"/>
    </row>
    <row r="267" spans="1:1">
      <c r="A267" s="53"/>
    </row>
    <row r="268" spans="1:1">
      <c r="A268" s="53"/>
    </row>
    <row r="269" spans="1:1">
      <c r="A269" s="53"/>
    </row>
    <row r="270" spans="1:1">
      <c r="A270" s="53"/>
    </row>
    <row r="271" spans="1:1">
      <c r="A271" s="53"/>
    </row>
    <row r="272" spans="1:1">
      <c r="A272" s="53"/>
    </row>
    <row r="273" spans="1:1">
      <c r="A273" s="53"/>
    </row>
    <row r="274" spans="1:1">
      <c r="A274" s="53"/>
    </row>
    <row r="275" spans="1:1">
      <c r="A275" s="53"/>
    </row>
    <row r="276" spans="1:1">
      <c r="A276" s="53"/>
    </row>
    <row r="277" spans="1:1">
      <c r="A277" s="53"/>
    </row>
    <row r="278" spans="1:1">
      <c r="A278" s="53"/>
    </row>
    <row r="279" spans="1:1">
      <c r="A279" s="53"/>
    </row>
    <row r="280" spans="1:1">
      <c r="A280" s="53"/>
    </row>
    <row r="281" spans="1:1">
      <c r="A281" s="53"/>
    </row>
    <row r="282" spans="1:1">
      <c r="A282" s="53"/>
    </row>
    <row r="283" spans="1:1">
      <c r="A283" s="53"/>
    </row>
    <row r="284" spans="1:1">
      <c r="A284" s="53"/>
    </row>
    <row r="285" spans="1:1">
      <c r="A285" s="53"/>
    </row>
    <row r="286" spans="1:1">
      <c r="A286" s="53"/>
    </row>
    <row r="287" spans="1:1">
      <c r="A287" s="53"/>
    </row>
    <row r="288" spans="1:1">
      <c r="A288" s="53"/>
    </row>
    <row r="289" spans="1:1">
      <c r="A289" s="53"/>
    </row>
    <row r="290" spans="1:1">
      <c r="A290" s="53"/>
    </row>
    <row r="291" spans="1:1">
      <c r="A291" s="53"/>
    </row>
    <row r="292" spans="1:1">
      <c r="A292" s="53"/>
    </row>
    <row r="293" spans="1:1">
      <c r="A293" s="53"/>
    </row>
    <row r="294" spans="1:1">
      <c r="A294" s="53"/>
    </row>
    <row r="295" spans="1:1">
      <c r="A295" s="53"/>
    </row>
    <row r="296" spans="1:1">
      <c r="A296" s="53"/>
    </row>
    <row r="297" spans="1:1">
      <c r="A297" s="53"/>
    </row>
    <row r="298" spans="1:1">
      <c r="A298" s="53"/>
    </row>
    <row r="299" spans="1:1">
      <c r="A299" s="53"/>
    </row>
    <row r="300" spans="1:1">
      <c r="A300" s="53"/>
    </row>
    <row r="301" spans="1:1">
      <c r="A301" s="53"/>
    </row>
    <row r="302" spans="1:1">
      <c r="A302" s="53"/>
    </row>
    <row r="303" spans="1:1">
      <c r="A303" s="53"/>
    </row>
    <row r="304" spans="1:1">
      <c r="A304" s="53"/>
    </row>
    <row r="305" spans="1:1">
      <c r="A305" s="53"/>
    </row>
    <row r="306" spans="1:1">
      <c r="A306" s="53"/>
    </row>
    <row r="307" spans="1:1">
      <c r="A307" s="53"/>
    </row>
    <row r="308" spans="1:1">
      <c r="A308" s="53"/>
    </row>
    <row r="309" spans="1:1">
      <c r="A309" s="53"/>
    </row>
    <row r="310" spans="1:1">
      <c r="A310" s="53"/>
    </row>
    <row r="311" spans="1:1">
      <c r="A311" s="53"/>
    </row>
    <row r="312" spans="1:1">
      <c r="A312" s="53"/>
    </row>
    <row r="313" spans="1:1">
      <c r="A313" s="53"/>
    </row>
    <row r="314" spans="1:1">
      <c r="A314" s="53"/>
    </row>
    <row r="315" spans="1:1">
      <c r="A315" s="53"/>
    </row>
    <row r="316" spans="1:1">
      <c r="A316" s="53"/>
    </row>
    <row r="317" spans="1:1">
      <c r="A317" s="53"/>
    </row>
    <row r="318" spans="1:1">
      <c r="A318" s="53"/>
    </row>
    <row r="319" spans="1:1">
      <c r="A319" s="53"/>
    </row>
    <row r="320" spans="1:1">
      <c r="A320" s="53"/>
    </row>
    <row r="321" spans="1:1">
      <c r="A321" s="53"/>
    </row>
    <row r="322" spans="1:1">
      <c r="A322" s="53"/>
    </row>
    <row r="323" spans="1:1">
      <c r="A323" s="53"/>
    </row>
  </sheetData>
  <mergeCells count="10">
    <mergeCell ref="C98:D98"/>
    <mergeCell ref="F98:H98"/>
    <mergeCell ref="C97:D97"/>
    <mergeCell ref="F97:H97"/>
    <mergeCell ref="A2:I2"/>
    <mergeCell ref="C4:D4"/>
    <mergeCell ref="E4:I4"/>
    <mergeCell ref="B4:B5"/>
    <mergeCell ref="A4:A5"/>
    <mergeCell ref="A7:I7"/>
  </mergeCells>
  <phoneticPr fontId="0" type="noConversion"/>
  <pageMargins left="0.24" right="0.16" top="0.2" bottom="0.2" header="0.19685039370078741" footer="0.11811023622047245"/>
  <pageSetup paperSize="9" scale="51" orientation="landscape" verticalDpi="300" r:id="rId1"/>
  <headerFooter alignWithMargins="0"/>
  <ignoredErrors>
    <ignoredError sqref="H88 H90 G74:G76 G19:G21 G69:G70 G45:G47 G10:G18 G67 H53:H58 G59:G65 H9:H21 H59:H80 G53:G58 H83:H84 G88 G85:G87 H85:H87 G22:G31 H22:H52 H91:H95 G33:G4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77"/>
  <sheetViews>
    <sheetView view="pageBreakPreview" topLeftCell="A11" zoomScale="80" zoomScaleNormal="100" zoomScaleSheetLayoutView="80" workbookViewId="0">
      <selection activeCell="E25" sqref="E25"/>
    </sheetView>
  </sheetViews>
  <sheetFormatPr defaultColWidth="9.1796875" defaultRowHeight="18"/>
  <cols>
    <col min="1" max="1" width="56.1796875" style="2" customWidth="1"/>
    <col min="2" max="2" width="12.81640625" style="298" customWidth="1"/>
    <col min="3" max="3" width="15.7265625" style="331" customWidth="1"/>
    <col min="4" max="4" width="18" style="331" customWidth="1"/>
    <col min="5" max="5" width="16.7265625" style="331" customWidth="1"/>
    <col min="6" max="6" width="19.7265625" style="298" customWidth="1"/>
    <col min="7" max="7" width="16.54296875" style="298" customWidth="1"/>
    <col min="8" max="16384" width="9.1796875" style="2"/>
  </cols>
  <sheetData>
    <row r="1" spans="1:8">
      <c r="C1" s="298"/>
      <c r="D1" s="298"/>
      <c r="E1" s="298"/>
    </row>
    <row r="2" spans="1:8">
      <c r="A2" s="587" t="s">
        <v>439</v>
      </c>
      <c r="B2" s="587"/>
      <c r="C2" s="587"/>
      <c r="D2" s="587"/>
      <c r="E2" s="587"/>
      <c r="F2" s="587"/>
      <c r="G2" s="587"/>
    </row>
    <row r="3" spans="1:8">
      <c r="A3" s="302"/>
      <c r="B3" s="303"/>
      <c r="C3" s="303"/>
      <c r="D3" s="302"/>
      <c r="E3" s="302"/>
      <c r="F3" s="302"/>
      <c r="G3" s="303"/>
    </row>
    <row r="4" spans="1:8" ht="73.5" customHeight="1">
      <c r="A4" s="304" t="s">
        <v>162</v>
      </c>
      <c r="B4" s="305" t="s">
        <v>18</v>
      </c>
      <c r="C4" s="305" t="s">
        <v>626</v>
      </c>
      <c r="D4" s="305" t="s">
        <v>627</v>
      </c>
      <c r="E4" s="305" t="s">
        <v>628</v>
      </c>
      <c r="F4" s="305" t="s">
        <v>624</v>
      </c>
      <c r="G4" s="306" t="s">
        <v>413</v>
      </c>
    </row>
    <row r="5" spans="1:8" ht="23.25" customHeight="1">
      <c r="A5" s="307">
        <v>1</v>
      </c>
      <c r="B5" s="299">
        <v>2</v>
      </c>
      <c r="C5" s="299">
        <v>3</v>
      </c>
      <c r="D5" s="299">
        <v>4</v>
      </c>
      <c r="E5" s="299">
        <v>5</v>
      </c>
      <c r="F5" s="299">
        <v>6</v>
      </c>
      <c r="G5" s="299">
        <v>7</v>
      </c>
    </row>
    <row r="6" spans="1:8" ht="63.75" customHeight="1">
      <c r="A6" s="308" t="s">
        <v>409</v>
      </c>
      <c r="B6" s="309">
        <v>1018</v>
      </c>
      <c r="C6" s="310">
        <f>SUM(C7:C24)</f>
        <v>622.69999999999993</v>
      </c>
      <c r="D6" s="310">
        <f>SUM(D7:D24)</f>
        <v>760.7</v>
      </c>
      <c r="E6" s="310">
        <f>SUM(E7:E24)</f>
        <v>534.87399999999991</v>
      </c>
      <c r="F6" s="310">
        <f>E6-D6</f>
        <v>-225.82600000000014</v>
      </c>
      <c r="G6" s="310">
        <f>(E6/D6)*100</f>
        <v>70.31339555672406</v>
      </c>
    </row>
    <row r="7" spans="1:8" ht="22.9" hidden="1" customHeight="1">
      <c r="A7" s="311" t="s">
        <v>537</v>
      </c>
      <c r="B7" s="309"/>
      <c r="C7" s="310"/>
      <c r="D7" s="310"/>
      <c r="E7" s="312"/>
      <c r="F7" s="310">
        <f t="shared" ref="F7:F24" si="0">E7-D7</f>
        <v>0</v>
      </c>
      <c r="G7" s="310" t="e">
        <f t="shared" ref="G7:G42" si="1">(E7/D7)*100</f>
        <v>#DIV/0!</v>
      </c>
      <c r="H7" s="313">
        <v>94.7</v>
      </c>
    </row>
    <row r="8" spans="1:8" ht="22.9" customHeight="1">
      <c r="A8" s="311" t="s">
        <v>597</v>
      </c>
      <c r="B8" s="309"/>
      <c r="C8" s="314">
        <v>26.7</v>
      </c>
      <c r="D8" s="314">
        <v>26.1</v>
      </c>
      <c r="E8" s="314">
        <v>19.399999999999999</v>
      </c>
      <c r="F8" s="314">
        <f t="shared" si="0"/>
        <v>-6.7000000000000028</v>
      </c>
      <c r="G8" s="314">
        <f t="shared" si="1"/>
        <v>74.329501915708803</v>
      </c>
    </row>
    <row r="9" spans="1:8" ht="22.9" customHeight="1">
      <c r="A9" s="311" t="s">
        <v>538</v>
      </c>
      <c r="B9" s="309"/>
      <c r="C9" s="314">
        <f>261.1+26.5</f>
        <v>287.60000000000002</v>
      </c>
      <c r="D9" s="314">
        <v>312</v>
      </c>
      <c r="E9" s="314">
        <v>312</v>
      </c>
      <c r="F9" s="314">
        <f t="shared" si="0"/>
        <v>0</v>
      </c>
      <c r="G9" s="314">
        <f t="shared" si="1"/>
        <v>100</v>
      </c>
    </row>
    <row r="10" spans="1:8">
      <c r="A10" s="311" t="s">
        <v>598</v>
      </c>
      <c r="B10" s="309"/>
      <c r="C10" s="314">
        <v>2</v>
      </c>
      <c r="D10" s="314">
        <v>3</v>
      </c>
      <c r="E10" s="314">
        <v>2.4</v>
      </c>
      <c r="F10" s="314">
        <f t="shared" si="0"/>
        <v>-0.60000000000000009</v>
      </c>
      <c r="G10" s="314">
        <f t="shared" si="1"/>
        <v>80</v>
      </c>
    </row>
    <row r="11" spans="1:8" ht="22.9" customHeight="1">
      <c r="A11" s="315" t="s">
        <v>603</v>
      </c>
      <c r="B11" s="309"/>
      <c r="C11" s="314">
        <v>11.4</v>
      </c>
      <c r="D11" s="314">
        <v>50</v>
      </c>
      <c r="E11" s="314">
        <v>10.3</v>
      </c>
      <c r="F11" s="314">
        <f t="shared" si="0"/>
        <v>-39.700000000000003</v>
      </c>
      <c r="G11" s="314">
        <f t="shared" si="1"/>
        <v>20.6</v>
      </c>
    </row>
    <row r="12" spans="1:8" ht="22.9" customHeight="1">
      <c r="A12" s="311" t="s">
        <v>539</v>
      </c>
      <c r="B12" s="309"/>
      <c r="C12" s="314">
        <v>12.9</v>
      </c>
      <c r="D12" s="314">
        <v>25</v>
      </c>
      <c r="E12" s="314">
        <v>12.3</v>
      </c>
      <c r="F12" s="314">
        <f t="shared" si="0"/>
        <v>-12.7</v>
      </c>
      <c r="G12" s="314">
        <f t="shared" si="1"/>
        <v>49.2</v>
      </c>
    </row>
    <row r="13" spans="1:8" ht="22.9" customHeight="1">
      <c r="A13" s="311" t="s">
        <v>540</v>
      </c>
      <c r="B13" s="309"/>
      <c r="C13" s="314">
        <v>207</v>
      </c>
      <c r="D13" s="314">
        <v>201</v>
      </c>
      <c r="E13" s="314">
        <v>124.4</v>
      </c>
      <c r="F13" s="314">
        <f t="shared" si="0"/>
        <v>-76.599999999999994</v>
      </c>
      <c r="G13" s="314">
        <f t="shared" si="1"/>
        <v>61.890547263681597</v>
      </c>
    </row>
    <row r="14" spans="1:8" ht="33" customHeight="1">
      <c r="A14" s="311" t="s">
        <v>606</v>
      </c>
      <c r="B14" s="309"/>
      <c r="C14" s="314"/>
      <c r="D14" s="314">
        <v>3</v>
      </c>
      <c r="E14" s="314">
        <v>4</v>
      </c>
      <c r="F14" s="314">
        <f t="shared" si="0"/>
        <v>1</v>
      </c>
      <c r="G14" s="314">
        <f t="shared" si="1"/>
        <v>133.33333333333331</v>
      </c>
    </row>
    <row r="15" spans="1:8" ht="22.9" customHeight="1">
      <c r="A15" s="311" t="s">
        <v>541</v>
      </c>
      <c r="B15" s="309"/>
      <c r="C15" s="314">
        <v>0.1</v>
      </c>
      <c r="D15" s="314">
        <v>0.6</v>
      </c>
      <c r="E15" s="314">
        <v>7.3999999999999996E-2</v>
      </c>
      <c r="F15" s="314">
        <f t="shared" si="0"/>
        <v>-0.52600000000000002</v>
      </c>
      <c r="G15" s="314">
        <f t="shared" si="1"/>
        <v>12.333333333333334</v>
      </c>
    </row>
    <row r="16" spans="1:8" ht="22.9" hidden="1" customHeight="1">
      <c r="A16" s="406" t="s">
        <v>542</v>
      </c>
      <c r="B16" s="413"/>
      <c r="C16" s="312"/>
      <c r="D16" s="312"/>
      <c r="E16" s="312"/>
      <c r="F16" s="312">
        <f t="shared" si="0"/>
        <v>0</v>
      </c>
      <c r="G16" s="410" t="e">
        <f t="shared" si="1"/>
        <v>#DIV/0!</v>
      </c>
    </row>
    <row r="17" spans="1:7" ht="22.9" hidden="1" customHeight="1">
      <c r="A17" s="406" t="s">
        <v>543</v>
      </c>
      <c r="B17" s="413"/>
      <c r="C17" s="312"/>
      <c r="D17" s="312"/>
      <c r="E17" s="312"/>
      <c r="F17" s="312">
        <f t="shared" si="0"/>
        <v>0</v>
      </c>
      <c r="G17" s="410" t="e">
        <f t="shared" si="1"/>
        <v>#DIV/0!</v>
      </c>
    </row>
    <row r="18" spans="1:7" ht="22.9" customHeight="1">
      <c r="A18" s="311" t="s">
        <v>544</v>
      </c>
      <c r="B18" s="309"/>
      <c r="C18" s="314">
        <v>6.9</v>
      </c>
      <c r="D18" s="314">
        <v>20</v>
      </c>
      <c r="E18" s="314">
        <v>4.8</v>
      </c>
      <c r="F18" s="314">
        <f t="shared" si="0"/>
        <v>-15.2</v>
      </c>
      <c r="G18" s="314">
        <f t="shared" si="1"/>
        <v>24</v>
      </c>
    </row>
    <row r="19" spans="1:7" ht="34.5" customHeight="1">
      <c r="A19" s="311" t="s">
        <v>599</v>
      </c>
      <c r="B19" s="309"/>
      <c r="C19" s="314">
        <v>11.8</v>
      </c>
      <c r="D19" s="314">
        <v>50</v>
      </c>
      <c r="E19" s="314"/>
      <c r="F19" s="314">
        <f t="shared" si="0"/>
        <v>-50</v>
      </c>
      <c r="G19" s="314">
        <f t="shared" si="1"/>
        <v>0</v>
      </c>
    </row>
    <row r="20" spans="1:7" ht="22.9" customHeight="1">
      <c r="A20" s="311" t="s">
        <v>545</v>
      </c>
      <c r="B20" s="309"/>
      <c r="C20" s="314"/>
      <c r="D20" s="314">
        <v>50</v>
      </c>
      <c r="E20" s="314">
        <v>9.4</v>
      </c>
      <c r="F20" s="314">
        <f t="shared" si="0"/>
        <v>-40.6</v>
      </c>
      <c r="G20" s="314">
        <f t="shared" si="1"/>
        <v>18.8</v>
      </c>
    </row>
    <row r="21" spans="1:7" ht="22.9" customHeight="1">
      <c r="A21" s="311" t="s">
        <v>607</v>
      </c>
      <c r="B21" s="309"/>
      <c r="C21" s="314">
        <v>48.6</v>
      </c>
      <c r="D21" s="314"/>
      <c r="E21" s="314">
        <v>30.4</v>
      </c>
      <c r="F21" s="314">
        <f t="shared" si="0"/>
        <v>30.4</v>
      </c>
      <c r="G21" s="355" t="e">
        <f t="shared" si="1"/>
        <v>#DIV/0!</v>
      </c>
    </row>
    <row r="22" spans="1:7" ht="22.9" customHeight="1">
      <c r="A22" s="311" t="s">
        <v>630</v>
      </c>
      <c r="B22" s="309"/>
      <c r="C22" s="314">
        <v>7.7</v>
      </c>
      <c r="D22" s="314"/>
      <c r="E22" s="314">
        <v>5.4</v>
      </c>
      <c r="F22" s="314">
        <f t="shared" si="0"/>
        <v>5.4</v>
      </c>
      <c r="G22" s="355" t="e">
        <f t="shared" si="1"/>
        <v>#DIV/0!</v>
      </c>
    </row>
    <row r="23" spans="1:7" ht="21.65" customHeight="1">
      <c r="A23" s="315" t="s">
        <v>546</v>
      </c>
      <c r="B23" s="309"/>
      <c r="C23" s="314"/>
      <c r="D23" s="314">
        <v>20</v>
      </c>
      <c r="E23" s="314"/>
      <c r="F23" s="314">
        <f t="shared" si="0"/>
        <v>-20</v>
      </c>
      <c r="G23" s="355">
        <f t="shared" si="1"/>
        <v>0</v>
      </c>
    </row>
    <row r="24" spans="1:7" ht="21.65" hidden="1" customHeight="1">
      <c r="A24" s="283" t="s">
        <v>604</v>
      </c>
      <c r="B24" s="413"/>
      <c r="C24" s="312"/>
      <c r="D24" s="312"/>
      <c r="E24" s="312"/>
      <c r="F24" s="312">
        <f t="shared" si="0"/>
        <v>0</v>
      </c>
      <c r="G24" s="410" t="e">
        <f t="shared" si="1"/>
        <v>#DIV/0!</v>
      </c>
    </row>
    <row r="25" spans="1:7" s="317" customFormat="1" ht="45" customHeight="1">
      <c r="A25" s="308" t="s">
        <v>410</v>
      </c>
      <c r="B25" s="316">
        <v>1049</v>
      </c>
      <c r="C25" s="310">
        <f>SUM(C26:C38)</f>
        <v>57.500000000000007</v>
      </c>
      <c r="D25" s="310">
        <f>SUM(D26:D38)</f>
        <v>4.9000000000000004</v>
      </c>
      <c r="E25" s="310">
        <f>SUM(E26:E38)</f>
        <v>35</v>
      </c>
      <c r="F25" s="310">
        <f>E25-D25</f>
        <v>30.1</v>
      </c>
      <c r="G25" s="310">
        <f t="shared" si="1"/>
        <v>714.28571428571422</v>
      </c>
    </row>
    <row r="26" spans="1:7" s="317" customFormat="1" ht="31.15" customHeight="1">
      <c r="A26" s="311" t="s">
        <v>547</v>
      </c>
      <c r="B26" s="316"/>
      <c r="C26" s="314">
        <v>49.2</v>
      </c>
      <c r="D26" s="310"/>
      <c r="E26" s="314">
        <v>22.1</v>
      </c>
      <c r="F26" s="314">
        <f t="shared" ref="F26:F38" si="2">E26-D26</f>
        <v>22.1</v>
      </c>
      <c r="G26" s="355" t="e">
        <f t="shared" si="1"/>
        <v>#DIV/0!</v>
      </c>
    </row>
    <row r="27" spans="1:7" s="317" customFormat="1" ht="36" customHeight="1">
      <c r="A27" s="311" t="s">
        <v>600</v>
      </c>
      <c r="B27" s="316"/>
      <c r="C27" s="314"/>
      <c r="D27" s="314">
        <v>2.9</v>
      </c>
      <c r="E27" s="314">
        <v>3.7</v>
      </c>
      <c r="F27" s="314">
        <f t="shared" si="2"/>
        <v>0.80000000000000027</v>
      </c>
      <c r="G27" s="314">
        <f t="shared" si="1"/>
        <v>127.58620689655173</v>
      </c>
    </row>
    <row r="28" spans="1:7" s="317" customFormat="1" ht="31.9" customHeight="1">
      <c r="A28" s="311" t="s">
        <v>548</v>
      </c>
      <c r="B28" s="316"/>
      <c r="C28" s="314">
        <v>1.6</v>
      </c>
      <c r="D28" s="314">
        <v>2</v>
      </c>
      <c r="E28" s="314">
        <v>3</v>
      </c>
      <c r="F28" s="314">
        <f t="shared" si="2"/>
        <v>1</v>
      </c>
      <c r="G28" s="314">
        <f t="shared" si="1"/>
        <v>150</v>
      </c>
    </row>
    <row r="29" spans="1:7" s="317" customFormat="1" ht="31.9" customHeight="1">
      <c r="A29" s="311" t="s">
        <v>549</v>
      </c>
      <c r="B29" s="316"/>
      <c r="C29" s="314">
        <v>5.0999999999999996</v>
      </c>
      <c r="D29" s="310"/>
      <c r="E29" s="314"/>
      <c r="F29" s="314">
        <f t="shared" si="2"/>
        <v>0</v>
      </c>
      <c r="G29" s="355" t="e">
        <f t="shared" si="1"/>
        <v>#DIV/0!</v>
      </c>
    </row>
    <row r="30" spans="1:7" s="317" customFormat="1" ht="31.15" hidden="1" customHeight="1">
      <c r="A30" s="406" t="s">
        <v>602</v>
      </c>
      <c r="B30" s="408"/>
      <c r="C30" s="312"/>
      <c r="D30" s="409"/>
      <c r="E30" s="312"/>
      <c r="F30" s="312">
        <f t="shared" si="2"/>
        <v>0</v>
      </c>
      <c r="G30" s="410" t="e">
        <f t="shared" si="1"/>
        <v>#DIV/0!</v>
      </c>
    </row>
    <row r="31" spans="1:7" s="317" customFormat="1" ht="31.15" hidden="1" customHeight="1">
      <c r="A31" s="406" t="s">
        <v>550</v>
      </c>
      <c r="B31" s="408"/>
      <c r="C31" s="312"/>
      <c r="D31" s="409"/>
      <c r="E31" s="312"/>
      <c r="F31" s="312">
        <f t="shared" si="2"/>
        <v>0</v>
      </c>
      <c r="G31" s="410" t="e">
        <f t="shared" si="1"/>
        <v>#DIV/0!</v>
      </c>
    </row>
    <row r="32" spans="1:7" s="317" customFormat="1" ht="31.15" hidden="1" customHeight="1">
      <c r="A32" s="283" t="s">
        <v>551</v>
      </c>
      <c r="B32" s="408"/>
      <c r="C32" s="312"/>
      <c r="D32" s="409"/>
      <c r="E32" s="312"/>
      <c r="F32" s="312">
        <f t="shared" si="2"/>
        <v>0</v>
      </c>
      <c r="G32" s="410" t="e">
        <f t="shared" si="1"/>
        <v>#DIV/0!</v>
      </c>
    </row>
    <row r="33" spans="1:7" s="317" customFormat="1" ht="39" hidden="1" customHeight="1">
      <c r="A33" s="283" t="s">
        <v>605</v>
      </c>
      <c r="B33" s="408"/>
      <c r="C33" s="312"/>
      <c r="D33" s="409"/>
      <c r="E33" s="312"/>
      <c r="F33" s="312">
        <f t="shared" si="2"/>
        <v>0</v>
      </c>
      <c r="G33" s="410" t="e">
        <f t="shared" si="1"/>
        <v>#DIV/0!</v>
      </c>
    </row>
    <row r="34" spans="1:7" s="317" customFormat="1" ht="30" customHeight="1">
      <c r="A34" s="318" t="s">
        <v>552</v>
      </c>
      <c r="B34" s="316"/>
      <c r="C34" s="314"/>
      <c r="D34" s="310"/>
      <c r="E34" s="314">
        <v>1.2</v>
      </c>
      <c r="F34" s="314">
        <f t="shared" si="2"/>
        <v>1.2</v>
      </c>
      <c r="G34" s="355" t="e">
        <f t="shared" si="1"/>
        <v>#DIV/0!</v>
      </c>
    </row>
    <row r="35" spans="1:7" s="317" customFormat="1" ht="30" hidden="1" customHeight="1">
      <c r="A35" s="406" t="s">
        <v>553</v>
      </c>
      <c r="B35" s="408"/>
      <c r="C35" s="312"/>
      <c r="D35" s="409"/>
      <c r="E35" s="312"/>
      <c r="F35" s="312">
        <f t="shared" si="2"/>
        <v>0</v>
      </c>
      <c r="G35" s="410" t="e">
        <f t="shared" si="1"/>
        <v>#DIV/0!</v>
      </c>
    </row>
    <row r="36" spans="1:7" s="317" customFormat="1" ht="30" customHeight="1">
      <c r="A36" s="311" t="s">
        <v>601</v>
      </c>
      <c r="B36" s="316"/>
      <c r="C36" s="314">
        <v>1.6</v>
      </c>
      <c r="D36" s="310"/>
      <c r="E36" s="314"/>
      <c r="F36" s="314">
        <f t="shared" si="2"/>
        <v>0</v>
      </c>
      <c r="G36" s="355" t="e">
        <f t="shared" si="1"/>
        <v>#DIV/0!</v>
      </c>
    </row>
    <row r="37" spans="1:7" s="317" customFormat="1" ht="30" hidden="1" customHeight="1">
      <c r="A37" s="406" t="s">
        <v>554</v>
      </c>
      <c r="B37" s="408"/>
      <c r="C37" s="312"/>
      <c r="D37" s="409"/>
      <c r="E37" s="312"/>
      <c r="F37" s="312">
        <f t="shared" si="2"/>
        <v>0</v>
      </c>
      <c r="G37" s="410" t="e">
        <f t="shared" si="1"/>
        <v>#DIV/0!</v>
      </c>
    </row>
    <row r="38" spans="1:7" s="317" customFormat="1" ht="17.5">
      <c r="A38" s="311" t="s">
        <v>633</v>
      </c>
      <c r="B38" s="316"/>
      <c r="C38" s="310"/>
      <c r="D38" s="310"/>
      <c r="E38" s="314">
        <v>5</v>
      </c>
      <c r="F38" s="314">
        <f t="shared" si="2"/>
        <v>5</v>
      </c>
      <c r="G38" s="355" t="e">
        <f t="shared" si="1"/>
        <v>#DIV/0!</v>
      </c>
    </row>
    <row r="39" spans="1:7" s="317" customFormat="1" ht="24" hidden="1" customHeight="1">
      <c r="A39" s="407" t="s">
        <v>411</v>
      </c>
      <c r="B39" s="408">
        <v>1067</v>
      </c>
      <c r="C39" s="409">
        <f>SUM(C40:C40)</f>
        <v>0</v>
      </c>
      <c r="D39" s="409">
        <f>SUM(D40:D40)</f>
        <v>0</v>
      </c>
      <c r="E39" s="409">
        <f>SUM(E40:E40)</f>
        <v>0</v>
      </c>
      <c r="F39" s="409">
        <f t="shared" ref="F39:F45" si="3">E39-D39</f>
        <v>0</v>
      </c>
      <c r="G39" s="410" t="e">
        <f t="shared" si="1"/>
        <v>#DIV/0!</v>
      </c>
    </row>
    <row r="40" spans="1:7" s="317" customFormat="1" ht="27.75" hidden="1" customHeight="1">
      <c r="A40" s="407"/>
      <c r="B40" s="408"/>
      <c r="C40" s="408"/>
      <c r="D40" s="409"/>
      <c r="E40" s="409"/>
      <c r="F40" s="409">
        <f t="shared" si="3"/>
        <v>0</v>
      </c>
      <c r="G40" s="410" t="e">
        <f t="shared" si="1"/>
        <v>#DIV/0!</v>
      </c>
    </row>
    <row r="41" spans="1:7" s="317" customFormat="1" ht="39" hidden="1" customHeight="1">
      <c r="A41" s="411" t="s">
        <v>412</v>
      </c>
      <c r="B41" s="408">
        <v>1086</v>
      </c>
      <c r="C41" s="409">
        <f>SUM(C42:C42)</f>
        <v>0</v>
      </c>
      <c r="D41" s="409">
        <f>SUM(D42:D42)</f>
        <v>0</v>
      </c>
      <c r="E41" s="409"/>
      <c r="F41" s="409">
        <f t="shared" si="3"/>
        <v>0</v>
      </c>
      <c r="G41" s="410" t="e">
        <f t="shared" si="1"/>
        <v>#DIV/0!</v>
      </c>
    </row>
    <row r="42" spans="1:7" s="317" customFormat="1" ht="23.25" hidden="1" customHeight="1">
      <c r="A42" s="412"/>
      <c r="B42" s="408"/>
      <c r="C42" s="408"/>
      <c r="D42" s="312"/>
      <c r="E42" s="312"/>
      <c r="F42" s="409">
        <f t="shared" si="3"/>
        <v>0</v>
      </c>
      <c r="G42" s="410" t="e">
        <f t="shared" si="1"/>
        <v>#DIV/0!</v>
      </c>
    </row>
    <row r="43" spans="1:7" s="317" customFormat="1" ht="41.25" customHeight="1">
      <c r="A43" s="308" t="s">
        <v>213</v>
      </c>
      <c r="B43" s="316">
        <v>1070</v>
      </c>
      <c r="C43" s="310">
        <f>C44</f>
        <v>1105.5999999999999</v>
      </c>
      <c r="D43" s="310">
        <f>SUM(D45:D45)</f>
        <v>1300.0999999999999</v>
      </c>
      <c r="E43" s="310">
        <f>E44</f>
        <v>1301.8629999999998</v>
      </c>
      <c r="F43" s="310">
        <f t="shared" si="3"/>
        <v>1.76299999999992</v>
      </c>
      <c r="G43" s="310">
        <f>(E43/D43)*100</f>
        <v>100.13560495346512</v>
      </c>
    </row>
    <row r="44" spans="1:7" s="317" customFormat="1" ht="41.25" customHeight="1">
      <c r="A44" s="308" t="s">
        <v>555</v>
      </c>
      <c r="B44" s="316">
        <v>1073</v>
      </c>
      <c r="C44" s="310">
        <f>SUM(C45:C48)</f>
        <v>1105.5999999999999</v>
      </c>
      <c r="D44" s="310">
        <f>SUM(D45:D48)</f>
        <v>1300.0999999999999</v>
      </c>
      <c r="E44" s="310">
        <f>SUM(E45:E48)</f>
        <v>1301.8629999999998</v>
      </c>
      <c r="F44" s="310">
        <f t="shared" si="3"/>
        <v>1.76299999999992</v>
      </c>
      <c r="G44" s="310">
        <f>(E44/D44)*100</f>
        <v>100.13560495346512</v>
      </c>
    </row>
    <row r="45" spans="1:7" s="317" customFormat="1" ht="40.5" customHeight="1">
      <c r="A45" s="311" t="s">
        <v>631</v>
      </c>
      <c r="B45" s="316"/>
      <c r="C45" s="314">
        <v>1094.0999999999999</v>
      </c>
      <c r="D45" s="314">
        <v>1300.0999999999999</v>
      </c>
      <c r="E45" s="314">
        <v>1300.0999999999999</v>
      </c>
      <c r="F45" s="314">
        <f t="shared" si="3"/>
        <v>0</v>
      </c>
      <c r="G45" s="314">
        <f>(E45/D45)*100</f>
        <v>100</v>
      </c>
    </row>
    <row r="46" spans="1:7" s="317" customFormat="1" ht="40.5" customHeight="1">
      <c r="A46" s="311" t="s">
        <v>556</v>
      </c>
      <c r="B46" s="316"/>
      <c r="C46" s="314">
        <v>2.4</v>
      </c>
      <c r="D46" s="310"/>
      <c r="E46" s="314">
        <v>0.96299999999999997</v>
      </c>
      <c r="F46" s="314">
        <f t="shared" ref="F46:F51" si="4">E46-D46</f>
        <v>0.96299999999999997</v>
      </c>
      <c r="G46" s="355" t="e">
        <f t="shared" ref="G46:G51" si="5">(E46/D46)*100</f>
        <v>#DIV/0!</v>
      </c>
    </row>
    <row r="47" spans="1:7" s="317" customFormat="1" ht="40.5" customHeight="1">
      <c r="A47" s="311" t="s">
        <v>557</v>
      </c>
      <c r="B47" s="316"/>
      <c r="C47" s="314">
        <v>2.1</v>
      </c>
      <c r="D47" s="310"/>
      <c r="E47" s="314"/>
      <c r="F47" s="314">
        <f t="shared" si="4"/>
        <v>0</v>
      </c>
      <c r="G47" s="355" t="e">
        <f t="shared" si="5"/>
        <v>#DIV/0!</v>
      </c>
    </row>
    <row r="48" spans="1:7" s="317" customFormat="1" ht="40.5" customHeight="1">
      <c r="A48" s="311" t="s">
        <v>558</v>
      </c>
      <c r="B48" s="316"/>
      <c r="C48" s="314">
        <v>7</v>
      </c>
      <c r="D48" s="310"/>
      <c r="E48" s="314">
        <v>0.8</v>
      </c>
      <c r="F48" s="314">
        <f t="shared" si="4"/>
        <v>0.8</v>
      </c>
      <c r="G48" s="355" t="e">
        <f t="shared" si="5"/>
        <v>#DIV/0!</v>
      </c>
    </row>
    <row r="49" spans="1:8" s="317" customFormat="1" ht="40.5" customHeight="1">
      <c r="A49" s="308" t="s">
        <v>369</v>
      </c>
      <c r="B49" s="316">
        <v>1152</v>
      </c>
      <c r="C49" s="310">
        <f>SUM(C50:C51)</f>
        <v>104</v>
      </c>
      <c r="D49" s="310">
        <f t="shared" ref="D49:E49" si="6">SUM(D50:D51)</f>
        <v>0</v>
      </c>
      <c r="E49" s="310">
        <f t="shared" si="6"/>
        <v>106</v>
      </c>
      <c r="F49" s="310">
        <f t="shared" si="4"/>
        <v>106</v>
      </c>
      <c r="G49" s="355" t="e">
        <f t="shared" si="5"/>
        <v>#DIV/0!</v>
      </c>
    </row>
    <row r="50" spans="1:8" s="317" customFormat="1" ht="40.5" customHeight="1">
      <c r="A50" s="311" t="s">
        <v>595</v>
      </c>
      <c r="B50" s="316"/>
      <c r="C50" s="314">
        <v>94.7</v>
      </c>
      <c r="D50" s="310"/>
      <c r="E50" s="310"/>
      <c r="F50" s="310">
        <f t="shared" si="4"/>
        <v>0</v>
      </c>
      <c r="G50" s="355" t="e">
        <f t="shared" si="5"/>
        <v>#DIV/0!</v>
      </c>
    </row>
    <row r="51" spans="1:8" s="317" customFormat="1" ht="40.5" customHeight="1">
      <c r="A51" s="311" t="s">
        <v>608</v>
      </c>
      <c r="B51" s="316"/>
      <c r="C51" s="314">
        <v>9.3000000000000007</v>
      </c>
      <c r="D51" s="310"/>
      <c r="E51" s="314">
        <v>106</v>
      </c>
      <c r="F51" s="314">
        <f t="shared" si="4"/>
        <v>106</v>
      </c>
      <c r="G51" s="355" t="e">
        <f t="shared" si="5"/>
        <v>#DIV/0!</v>
      </c>
    </row>
    <row r="52" spans="1:8" s="317" customFormat="1" ht="18.75" customHeight="1">
      <c r="A52" s="319"/>
      <c r="B52" s="320"/>
      <c r="C52" s="321"/>
      <c r="D52" s="321"/>
      <c r="E52" s="321"/>
      <c r="F52" s="321"/>
      <c r="G52" s="322"/>
    </row>
    <row r="53" spans="1:8">
      <c r="A53" s="323"/>
      <c r="C53" s="298"/>
      <c r="D53" s="324"/>
      <c r="E53" s="325"/>
      <c r="F53" s="325"/>
      <c r="G53" s="325"/>
    </row>
    <row r="54" spans="1:8" ht="24.75" customHeight="1">
      <c r="A54" s="326" t="s">
        <v>375</v>
      </c>
      <c r="B54" s="327"/>
      <c r="C54" s="588" t="s">
        <v>80</v>
      </c>
      <c r="D54" s="588"/>
      <c r="E54" s="328"/>
      <c r="F54" s="589" t="s">
        <v>559</v>
      </c>
      <c r="G54" s="589"/>
      <c r="H54" s="329"/>
    </row>
    <row r="55" spans="1:8">
      <c r="A55" s="298" t="s">
        <v>377</v>
      </c>
      <c r="B55" s="2"/>
      <c r="C55" s="590" t="s">
        <v>383</v>
      </c>
      <c r="D55" s="590"/>
      <c r="E55" s="2"/>
      <c r="F55" s="591" t="s">
        <v>183</v>
      </c>
      <c r="G55" s="591"/>
      <c r="H55" s="330"/>
    </row>
    <row r="56" spans="1:8">
      <c r="A56" s="323"/>
      <c r="C56" s="298"/>
      <c r="D56" s="324"/>
      <c r="E56" s="325"/>
      <c r="F56" s="325"/>
      <c r="G56" s="325"/>
    </row>
    <row r="57" spans="1:8">
      <c r="A57" s="323"/>
      <c r="D57" s="332"/>
      <c r="E57" s="333"/>
      <c r="F57" s="325"/>
      <c r="G57" s="325"/>
    </row>
    <row r="58" spans="1:8">
      <c r="A58" s="323"/>
      <c r="D58" s="332"/>
      <c r="E58" s="333"/>
      <c r="F58" s="325"/>
      <c r="G58" s="325"/>
    </row>
    <row r="59" spans="1:8">
      <c r="A59" s="323"/>
      <c r="D59" s="332"/>
      <c r="E59" s="333"/>
      <c r="F59" s="325"/>
      <c r="G59" s="325"/>
    </row>
    <row r="60" spans="1:8">
      <c r="A60" s="323"/>
      <c r="D60" s="332"/>
      <c r="E60" s="333"/>
      <c r="F60" s="325"/>
      <c r="G60" s="325"/>
    </row>
    <row r="61" spans="1:8">
      <c r="A61" s="323"/>
      <c r="D61" s="332"/>
      <c r="E61" s="333"/>
      <c r="F61" s="325"/>
      <c r="G61" s="325"/>
    </row>
    <row r="62" spans="1:8">
      <c r="A62" s="323"/>
      <c r="D62" s="332"/>
      <c r="E62" s="333"/>
      <c r="F62" s="325"/>
      <c r="G62" s="325"/>
    </row>
    <row r="63" spans="1:8">
      <c r="A63" s="323"/>
      <c r="D63" s="332"/>
      <c r="E63" s="333"/>
      <c r="F63" s="325"/>
      <c r="G63" s="325"/>
    </row>
    <row r="64" spans="1:8">
      <c r="A64" s="323"/>
      <c r="D64" s="332"/>
      <c r="E64" s="333"/>
      <c r="F64" s="325"/>
      <c r="G64" s="325"/>
    </row>
    <row r="65" spans="1:7">
      <c r="A65" s="323"/>
      <c r="D65" s="332"/>
      <c r="E65" s="333"/>
      <c r="F65" s="325"/>
      <c r="G65" s="325"/>
    </row>
    <row r="66" spans="1:7">
      <c r="A66" s="323"/>
      <c r="D66" s="332"/>
      <c r="E66" s="333"/>
      <c r="F66" s="325"/>
      <c r="G66" s="325"/>
    </row>
    <row r="67" spans="1:7">
      <c r="A67" s="323"/>
      <c r="D67" s="332"/>
      <c r="E67" s="333"/>
      <c r="F67" s="325"/>
      <c r="G67" s="325"/>
    </row>
    <row r="68" spans="1:7">
      <c r="A68" s="323"/>
      <c r="D68" s="332"/>
      <c r="E68" s="333"/>
      <c r="F68" s="325"/>
      <c r="G68" s="325"/>
    </row>
    <row r="69" spans="1:7">
      <c r="A69" s="323"/>
      <c r="D69" s="332"/>
      <c r="E69" s="333"/>
      <c r="F69" s="325"/>
      <c r="G69" s="325"/>
    </row>
    <row r="70" spans="1:7">
      <c r="A70" s="323"/>
      <c r="D70" s="332"/>
      <c r="E70" s="333"/>
      <c r="F70" s="325"/>
      <c r="G70" s="325"/>
    </row>
    <row r="71" spans="1:7">
      <c r="A71" s="323"/>
      <c r="D71" s="332"/>
      <c r="E71" s="333"/>
      <c r="F71" s="325"/>
      <c r="G71" s="325"/>
    </row>
    <row r="72" spans="1:7">
      <c r="A72" s="323"/>
      <c r="D72" s="332"/>
      <c r="E72" s="333"/>
      <c r="F72" s="325"/>
      <c r="G72" s="325"/>
    </row>
    <row r="73" spans="1:7">
      <c r="A73" s="323"/>
      <c r="D73" s="332"/>
      <c r="E73" s="333"/>
      <c r="F73" s="325"/>
      <c r="G73" s="325"/>
    </row>
    <row r="74" spans="1:7">
      <c r="A74" s="323"/>
      <c r="D74" s="332"/>
      <c r="E74" s="333"/>
      <c r="F74" s="325"/>
      <c r="G74" s="325"/>
    </row>
    <row r="75" spans="1:7">
      <c r="A75" s="323"/>
      <c r="D75" s="332"/>
      <c r="E75" s="333"/>
      <c r="F75" s="325"/>
      <c r="G75" s="325"/>
    </row>
    <row r="76" spans="1:7">
      <c r="A76" s="323"/>
      <c r="D76" s="332"/>
      <c r="E76" s="333"/>
      <c r="F76" s="325"/>
      <c r="G76" s="325"/>
    </row>
    <row r="77" spans="1:7">
      <c r="A77" s="323"/>
      <c r="D77" s="332"/>
      <c r="E77" s="333"/>
      <c r="F77" s="325"/>
      <c r="G77" s="325"/>
    </row>
    <row r="78" spans="1:7">
      <c r="A78" s="323"/>
      <c r="D78" s="332"/>
      <c r="E78" s="333"/>
      <c r="F78" s="325"/>
      <c r="G78" s="325"/>
    </row>
    <row r="79" spans="1:7">
      <c r="A79" s="323"/>
      <c r="D79" s="332"/>
      <c r="E79" s="333"/>
      <c r="F79" s="325"/>
      <c r="G79" s="325"/>
    </row>
    <row r="80" spans="1:7">
      <c r="A80" s="323"/>
      <c r="D80" s="332"/>
      <c r="E80" s="333"/>
      <c r="F80" s="325"/>
      <c r="G80" s="325"/>
    </row>
    <row r="81" spans="1:7">
      <c r="A81" s="323"/>
      <c r="D81" s="332"/>
      <c r="E81" s="333"/>
      <c r="F81" s="325"/>
      <c r="G81" s="325"/>
    </row>
    <row r="82" spans="1:7">
      <c r="A82" s="323"/>
      <c r="D82" s="332"/>
      <c r="E82" s="333"/>
      <c r="F82" s="325"/>
      <c r="G82" s="325"/>
    </row>
    <row r="83" spans="1:7">
      <c r="A83" s="323"/>
      <c r="D83" s="332"/>
      <c r="E83" s="333"/>
      <c r="F83" s="325"/>
      <c r="G83" s="325"/>
    </row>
    <row r="84" spans="1:7">
      <c r="A84" s="323"/>
      <c r="D84" s="332"/>
      <c r="E84" s="333"/>
      <c r="F84" s="325"/>
      <c r="G84" s="325"/>
    </row>
    <row r="85" spans="1:7">
      <c r="A85" s="323"/>
      <c r="D85" s="332"/>
      <c r="E85" s="333"/>
      <c r="F85" s="325"/>
      <c r="G85" s="325"/>
    </row>
    <row r="86" spans="1:7">
      <c r="A86" s="323"/>
      <c r="D86" s="332"/>
      <c r="E86" s="333"/>
      <c r="F86" s="325"/>
      <c r="G86" s="325"/>
    </row>
    <row r="87" spans="1:7">
      <c r="A87" s="323"/>
      <c r="D87" s="332"/>
      <c r="E87" s="333"/>
      <c r="F87" s="325"/>
      <c r="G87" s="325"/>
    </row>
    <row r="88" spans="1:7">
      <c r="A88" s="323"/>
      <c r="D88" s="332"/>
      <c r="E88" s="333"/>
      <c r="F88" s="325"/>
      <c r="G88" s="325"/>
    </row>
    <row r="89" spans="1:7">
      <c r="A89" s="323"/>
      <c r="D89" s="332"/>
      <c r="E89" s="333"/>
      <c r="F89" s="325"/>
      <c r="G89" s="325"/>
    </row>
    <row r="90" spans="1:7">
      <c r="A90" s="323"/>
      <c r="D90" s="332"/>
      <c r="E90" s="333"/>
      <c r="F90" s="325"/>
      <c r="G90" s="325"/>
    </row>
    <row r="91" spans="1:7">
      <c r="A91" s="323"/>
      <c r="D91" s="332"/>
      <c r="E91" s="333"/>
      <c r="F91" s="325"/>
      <c r="G91" s="325"/>
    </row>
    <row r="92" spans="1:7">
      <c r="A92" s="323"/>
      <c r="D92" s="332"/>
      <c r="E92" s="333"/>
      <c r="F92" s="325"/>
      <c r="G92" s="325"/>
    </row>
    <row r="93" spans="1:7">
      <c r="A93" s="323"/>
      <c r="D93" s="332"/>
      <c r="E93" s="333"/>
      <c r="F93" s="325"/>
      <c r="G93" s="325"/>
    </row>
    <row r="94" spans="1:7">
      <c r="A94" s="323"/>
      <c r="D94" s="332"/>
      <c r="E94" s="333"/>
      <c r="F94" s="325"/>
      <c r="G94" s="325"/>
    </row>
    <row r="95" spans="1:7">
      <c r="A95" s="323"/>
      <c r="D95" s="332"/>
      <c r="E95" s="333"/>
      <c r="F95" s="325"/>
      <c r="G95" s="325"/>
    </row>
    <row r="96" spans="1:7">
      <c r="A96" s="323"/>
      <c r="D96" s="332"/>
      <c r="E96" s="333"/>
      <c r="F96" s="325"/>
      <c r="G96" s="325"/>
    </row>
    <row r="97" spans="1:7">
      <c r="A97" s="323"/>
      <c r="D97" s="332"/>
      <c r="E97" s="333"/>
      <c r="F97" s="325"/>
      <c r="G97" s="325"/>
    </row>
    <row r="98" spans="1:7">
      <c r="A98" s="323"/>
      <c r="D98" s="332"/>
      <c r="E98" s="333"/>
      <c r="F98" s="325"/>
      <c r="G98" s="325"/>
    </row>
    <row r="99" spans="1:7">
      <c r="A99" s="323"/>
      <c r="D99" s="332"/>
      <c r="E99" s="333"/>
      <c r="F99" s="325"/>
      <c r="G99" s="325"/>
    </row>
    <row r="100" spans="1:7">
      <c r="A100" s="323"/>
      <c r="D100" s="332"/>
      <c r="E100" s="333"/>
      <c r="F100" s="325"/>
      <c r="G100" s="325"/>
    </row>
    <row r="101" spans="1:7">
      <c r="A101" s="323"/>
      <c r="D101" s="332"/>
      <c r="E101" s="333"/>
      <c r="F101" s="325"/>
      <c r="G101" s="325"/>
    </row>
    <row r="102" spans="1:7">
      <c r="A102" s="323"/>
      <c r="D102" s="332"/>
      <c r="E102" s="333"/>
      <c r="F102" s="325"/>
      <c r="G102" s="325"/>
    </row>
    <row r="103" spans="1:7">
      <c r="A103" s="323"/>
      <c r="D103" s="332"/>
      <c r="E103" s="333"/>
      <c r="F103" s="325"/>
      <c r="G103" s="325"/>
    </row>
    <row r="104" spans="1:7">
      <c r="A104" s="323"/>
      <c r="D104" s="332"/>
      <c r="E104" s="333"/>
      <c r="F104" s="325"/>
      <c r="G104" s="325"/>
    </row>
    <row r="105" spans="1:7">
      <c r="A105" s="323"/>
      <c r="D105" s="332"/>
      <c r="E105" s="333"/>
      <c r="F105" s="325"/>
      <c r="G105" s="325"/>
    </row>
    <row r="106" spans="1:7">
      <c r="A106" s="323"/>
      <c r="D106" s="332"/>
      <c r="E106" s="333"/>
      <c r="F106" s="325"/>
      <c r="G106" s="325"/>
    </row>
    <row r="107" spans="1:7">
      <c r="A107" s="323"/>
      <c r="D107" s="332"/>
      <c r="E107" s="333"/>
      <c r="F107" s="325"/>
      <c r="G107" s="325"/>
    </row>
    <row r="108" spans="1:7">
      <c r="A108" s="323"/>
      <c r="D108" s="332"/>
      <c r="E108" s="333"/>
      <c r="F108" s="325"/>
      <c r="G108" s="325"/>
    </row>
    <row r="109" spans="1:7">
      <c r="A109" s="323"/>
      <c r="D109" s="332"/>
      <c r="E109" s="333"/>
      <c r="F109" s="325"/>
      <c r="G109" s="325"/>
    </row>
    <row r="110" spans="1:7">
      <c r="A110" s="323"/>
    </row>
    <row r="111" spans="1:7">
      <c r="A111" s="334"/>
    </row>
    <row r="112" spans="1:7">
      <c r="A112" s="334"/>
    </row>
    <row r="113" spans="1:1">
      <c r="A113" s="334"/>
    </row>
    <row r="114" spans="1:1">
      <c r="A114" s="334"/>
    </row>
    <row r="115" spans="1:1">
      <c r="A115" s="334"/>
    </row>
    <row r="116" spans="1:1">
      <c r="A116" s="334"/>
    </row>
    <row r="117" spans="1:1">
      <c r="A117" s="334"/>
    </row>
    <row r="118" spans="1:1">
      <c r="A118" s="334"/>
    </row>
    <row r="119" spans="1:1">
      <c r="A119" s="334"/>
    </row>
    <row r="120" spans="1:1">
      <c r="A120" s="334"/>
    </row>
    <row r="121" spans="1:1">
      <c r="A121" s="334"/>
    </row>
    <row r="122" spans="1:1">
      <c r="A122" s="334"/>
    </row>
    <row r="123" spans="1:1">
      <c r="A123" s="334"/>
    </row>
    <row r="124" spans="1:1">
      <c r="A124" s="334"/>
    </row>
    <row r="125" spans="1:1">
      <c r="A125" s="334"/>
    </row>
    <row r="126" spans="1:1">
      <c r="A126" s="334"/>
    </row>
    <row r="127" spans="1:1">
      <c r="A127" s="334"/>
    </row>
    <row r="128" spans="1:1">
      <c r="A128" s="334"/>
    </row>
    <row r="129" spans="1:1">
      <c r="A129" s="334"/>
    </row>
    <row r="130" spans="1:1">
      <c r="A130" s="334"/>
    </row>
    <row r="131" spans="1:1">
      <c r="A131" s="334"/>
    </row>
    <row r="132" spans="1:1">
      <c r="A132" s="334"/>
    </row>
    <row r="133" spans="1:1">
      <c r="A133" s="334"/>
    </row>
    <row r="134" spans="1:1">
      <c r="A134" s="334"/>
    </row>
    <row r="135" spans="1:1">
      <c r="A135" s="334"/>
    </row>
    <row r="136" spans="1:1">
      <c r="A136" s="334"/>
    </row>
    <row r="137" spans="1:1">
      <c r="A137" s="334"/>
    </row>
    <row r="138" spans="1:1">
      <c r="A138" s="334"/>
    </row>
    <row r="139" spans="1:1">
      <c r="A139" s="334"/>
    </row>
    <row r="140" spans="1:1">
      <c r="A140" s="334"/>
    </row>
    <row r="141" spans="1:1">
      <c r="A141" s="334"/>
    </row>
    <row r="142" spans="1:1">
      <c r="A142" s="334"/>
    </row>
    <row r="143" spans="1:1">
      <c r="A143" s="334"/>
    </row>
    <row r="144" spans="1:1">
      <c r="A144" s="334"/>
    </row>
    <row r="145" spans="1:1">
      <c r="A145" s="334"/>
    </row>
    <row r="146" spans="1:1">
      <c r="A146" s="334"/>
    </row>
    <row r="147" spans="1:1">
      <c r="A147" s="334"/>
    </row>
    <row r="148" spans="1:1">
      <c r="A148" s="334"/>
    </row>
    <row r="149" spans="1:1">
      <c r="A149" s="334"/>
    </row>
    <row r="150" spans="1:1">
      <c r="A150" s="334"/>
    </row>
    <row r="151" spans="1:1">
      <c r="A151" s="334"/>
    </row>
    <row r="152" spans="1:1">
      <c r="A152" s="334"/>
    </row>
    <row r="153" spans="1:1">
      <c r="A153" s="334"/>
    </row>
    <row r="154" spans="1:1">
      <c r="A154" s="334"/>
    </row>
    <row r="155" spans="1:1">
      <c r="A155" s="334"/>
    </row>
    <row r="156" spans="1:1">
      <c r="A156" s="334"/>
    </row>
    <row r="157" spans="1:1">
      <c r="A157" s="334"/>
    </row>
    <row r="158" spans="1:1">
      <c r="A158" s="334"/>
    </row>
    <row r="159" spans="1:1">
      <c r="A159" s="334"/>
    </row>
    <row r="160" spans="1:1">
      <c r="A160" s="334"/>
    </row>
    <row r="161" spans="1:1">
      <c r="A161" s="334"/>
    </row>
    <row r="162" spans="1:1">
      <c r="A162" s="334"/>
    </row>
    <row r="163" spans="1:1">
      <c r="A163" s="334"/>
    </row>
    <row r="164" spans="1:1">
      <c r="A164" s="334"/>
    </row>
    <row r="165" spans="1:1">
      <c r="A165" s="334"/>
    </row>
    <row r="166" spans="1:1">
      <c r="A166" s="334"/>
    </row>
    <row r="167" spans="1:1">
      <c r="A167" s="334"/>
    </row>
    <row r="168" spans="1:1">
      <c r="A168" s="334"/>
    </row>
    <row r="169" spans="1:1">
      <c r="A169" s="334"/>
    </row>
    <row r="170" spans="1:1">
      <c r="A170" s="334"/>
    </row>
    <row r="171" spans="1:1">
      <c r="A171" s="334"/>
    </row>
    <row r="172" spans="1:1">
      <c r="A172" s="334"/>
    </row>
    <row r="173" spans="1:1">
      <c r="A173" s="334"/>
    </row>
    <row r="174" spans="1:1">
      <c r="A174" s="334"/>
    </row>
    <row r="175" spans="1:1">
      <c r="A175" s="334"/>
    </row>
    <row r="176" spans="1:1">
      <c r="A176" s="334"/>
    </row>
    <row r="177" spans="1:1">
      <c r="A177" s="334"/>
    </row>
    <row r="178" spans="1:1">
      <c r="A178" s="334"/>
    </row>
    <row r="179" spans="1:1">
      <c r="A179" s="334"/>
    </row>
    <row r="180" spans="1:1">
      <c r="A180" s="334"/>
    </row>
    <row r="181" spans="1:1">
      <c r="A181" s="334"/>
    </row>
    <row r="182" spans="1:1">
      <c r="A182" s="334"/>
    </row>
    <row r="183" spans="1:1">
      <c r="A183" s="334"/>
    </row>
    <row r="184" spans="1:1">
      <c r="A184" s="334"/>
    </row>
    <row r="185" spans="1:1">
      <c r="A185" s="334"/>
    </row>
    <row r="186" spans="1:1">
      <c r="A186" s="334"/>
    </row>
    <row r="187" spans="1:1">
      <c r="A187" s="334"/>
    </row>
    <row r="188" spans="1:1">
      <c r="A188" s="334"/>
    </row>
    <row r="189" spans="1:1">
      <c r="A189" s="334"/>
    </row>
    <row r="190" spans="1:1">
      <c r="A190" s="334"/>
    </row>
    <row r="191" spans="1:1">
      <c r="A191" s="334"/>
    </row>
    <row r="192" spans="1:1">
      <c r="A192" s="334"/>
    </row>
    <row r="193" spans="1:1">
      <c r="A193" s="334"/>
    </row>
    <row r="194" spans="1:1">
      <c r="A194" s="334"/>
    </row>
    <row r="195" spans="1:1">
      <c r="A195" s="334"/>
    </row>
    <row r="196" spans="1:1">
      <c r="A196" s="334"/>
    </row>
    <row r="197" spans="1:1">
      <c r="A197" s="334"/>
    </row>
    <row r="198" spans="1:1">
      <c r="A198" s="334"/>
    </row>
    <row r="199" spans="1:1">
      <c r="A199" s="334"/>
    </row>
    <row r="200" spans="1:1">
      <c r="A200" s="334"/>
    </row>
    <row r="201" spans="1:1">
      <c r="A201" s="334"/>
    </row>
    <row r="202" spans="1:1">
      <c r="A202" s="334"/>
    </row>
    <row r="203" spans="1:1">
      <c r="A203" s="334"/>
    </row>
    <row r="204" spans="1:1">
      <c r="A204" s="334"/>
    </row>
    <row r="205" spans="1:1">
      <c r="A205" s="334"/>
    </row>
    <row r="206" spans="1:1">
      <c r="A206" s="334"/>
    </row>
    <row r="207" spans="1:1">
      <c r="A207" s="334"/>
    </row>
    <row r="208" spans="1:1">
      <c r="A208" s="334"/>
    </row>
    <row r="209" spans="1:1">
      <c r="A209" s="334"/>
    </row>
    <row r="210" spans="1:1">
      <c r="A210" s="334"/>
    </row>
    <row r="211" spans="1:1">
      <c r="A211" s="334"/>
    </row>
    <row r="212" spans="1:1">
      <c r="A212" s="334"/>
    </row>
    <row r="213" spans="1:1">
      <c r="A213" s="334"/>
    </row>
    <row r="214" spans="1:1">
      <c r="A214" s="334"/>
    </row>
    <row r="215" spans="1:1">
      <c r="A215" s="334"/>
    </row>
    <row r="216" spans="1:1">
      <c r="A216" s="334"/>
    </row>
    <row r="217" spans="1:1">
      <c r="A217" s="334"/>
    </row>
    <row r="218" spans="1:1">
      <c r="A218" s="334"/>
    </row>
    <row r="219" spans="1:1">
      <c r="A219" s="334"/>
    </row>
    <row r="220" spans="1:1">
      <c r="A220" s="334"/>
    </row>
    <row r="221" spans="1:1">
      <c r="A221" s="334"/>
    </row>
    <row r="222" spans="1:1">
      <c r="A222" s="334"/>
    </row>
    <row r="223" spans="1:1">
      <c r="A223" s="334"/>
    </row>
    <row r="224" spans="1:1">
      <c r="A224" s="334"/>
    </row>
    <row r="225" spans="1:1">
      <c r="A225" s="334"/>
    </row>
    <row r="226" spans="1:1">
      <c r="A226" s="334"/>
    </row>
    <row r="227" spans="1:1">
      <c r="A227" s="334"/>
    </row>
    <row r="228" spans="1:1">
      <c r="A228" s="334"/>
    </row>
    <row r="229" spans="1:1">
      <c r="A229" s="334"/>
    </row>
    <row r="230" spans="1:1">
      <c r="A230" s="334"/>
    </row>
    <row r="231" spans="1:1">
      <c r="A231" s="334"/>
    </row>
    <row r="232" spans="1:1">
      <c r="A232" s="334"/>
    </row>
    <row r="233" spans="1:1">
      <c r="A233" s="334"/>
    </row>
    <row r="234" spans="1:1">
      <c r="A234" s="334"/>
    </row>
    <row r="235" spans="1:1">
      <c r="A235" s="334"/>
    </row>
    <row r="236" spans="1:1">
      <c r="A236" s="334"/>
    </row>
    <row r="237" spans="1:1">
      <c r="A237" s="334"/>
    </row>
    <row r="238" spans="1:1">
      <c r="A238" s="334"/>
    </row>
    <row r="239" spans="1:1">
      <c r="A239" s="334"/>
    </row>
    <row r="240" spans="1:1">
      <c r="A240" s="334"/>
    </row>
    <row r="241" spans="1:1">
      <c r="A241" s="334"/>
    </row>
    <row r="242" spans="1:1">
      <c r="A242" s="334"/>
    </row>
    <row r="243" spans="1:1">
      <c r="A243" s="334"/>
    </row>
    <row r="244" spans="1:1">
      <c r="A244" s="334"/>
    </row>
    <row r="245" spans="1:1">
      <c r="A245" s="334"/>
    </row>
    <row r="246" spans="1:1">
      <c r="A246" s="334"/>
    </row>
    <row r="247" spans="1:1">
      <c r="A247" s="334"/>
    </row>
    <row r="248" spans="1:1">
      <c r="A248" s="334"/>
    </row>
    <row r="249" spans="1:1">
      <c r="A249" s="334"/>
    </row>
    <row r="250" spans="1:1">
      <c r="A250" s="334"/>
    </row>
    <row r="251" spans="1:1">
      <c r="A251" s="334"/>
    </row>
    <row r="252" spans="1:1">
      <c r="A252" s="334"/>
    </row>
    <row r="253" spans="1:1">
      <c r="A253" s="334"/>
    </row>
    <row r="254" spans="1:1">
      <c r="A254" s="334"/>
    </row>
    <row r="255" spans="1:1">
      <c r="A255" s="334"/>
    </row>
    <row r="256" spans="1:1">
      <c r="A256" s="334"/>
    </row>
    <row r="257" spans="1:1">
      <c r="A257" s="334"/>
    </row>
    <row r="258" spans="1:1">
      <c r="A258" s="334"/>
    </row>
    <row r="259" spans="1:1">
      <c r="A259" s="334"/>
    </row>
    <row r="260" spans="1:1">
      <c r="A260" s="334"/>
    </row>
    <row r="261" spans="1:1">
      <c r="A261" s="334"/>
    </row>
    <row r="262" spans="1:1">
      <c r="A262" s="334"/>
    </row>
    <row r="263" spans="1:1">
      <c r="A263" s="334"/>
    </row>
    <row r="264" spans="1:1">
      <c r="A264" s="334"/>
    </row>
    <row r="265" spans="1:1">
      <c r="A265" s="334"/>
    </row>
    <row r="266" spans="1:1">
      <c r="A266" s="334"/>
    </row>
    <row r="267" spans="1:1">
      <c r="A267" s="334"/>
    </row>
    <row r="268" spans="1:1">
      <c r="A268" s="334"/>
    </row>
    <row r="269" spans="1:1">
      <c r="A269" s="334"/>
    </row>
    <row r="270" spans="1:1">
      <c r="A270" s="334"/>
    </row>
    <row r="271" spans="1:1">
      <c r="A271" s="334"/>
    </row>
    <row r="272" spans="1:1">
      <c r="A272" s="334"/>
    </row>
    <row r="273" spans="1:1">
      <c r="A273" s="334"/>
    </row>
    <row r="274" spans="1:1">
      <c r="A274" s="334"/>
    </row>
    <row r="275" spans="1:1">
      <c r="A275" s="334"/>
    </row>
    <row r="276" spans="1:1">
      <c r="A276" s="334"/>
    </row>
    <row r="277" spans="1:1">
      <c r="A277" s="334"/>
    </row>
  </sheetData>
  <mergeCells count="5">
    <mergeCell ref="A2:G2"/>
    <mergeCell ref="C54:D54"/>
    <mergeCell ref="F54:G54"/>
    <mergeCell ref="C55:D55"/>
    <mergeCell ref="F55:G55"/>
  </mergeCells>
  <pageMargins left="0.23622047244094491" right="0.15748031496062992" top="0.19685039370078741" bottom="0.19685039370078741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view="pageBreakPreview" zoomScale="75" zoomScaleNormal="75" zoomScaleSheetLayoutView="75" workbookViewId="0">
      <pane xSplit="2" ySplit="5" topLeftCell="C12" activePane="bottomRight" state="frozen"/>
      <selection pane="topRight" activeCell="C1" sqref="C1"/>
      <selection pane="bottomLeft" activeCell="A5" sqref="A5"/>
      <selection pane="bottomRight" activeCell="E20" sqref="E20:E21"/>
    </sheetView>
  </sheetViews>
  <sheetFormatPr defaultColWidth="9.1796875" defaultRowHeight="18"/>
  <cols>
    <col min="1" max="1" width="85" style="103" customWidth="1"/>
    <col min="2" max="2" width="15.26953125" style="104" customWidth="1"/>
    <col min="3" max="7" width="18.7265625" style="104" customWidth="1"/>
    <col min="8" max="8" width="15" style="104" customWidth="1"/>
    <col min="9" max="9" width="10" style="103" customWidth="1"/>
    <col min="10" max="10" width="9.54296875" style="103" customWidth="1"/>
    <col min="11" max="16384" width="9.1796875" style="103"/>
  </cols>
  <sheetData>
    <row r="1" spans="1:8">
      <c r="H1" s="105" t="s">
        <v>359</v>
      </c>
    </row>
    <row r="2" spans="1:8" ht="22.5">
      <c r="A2" s="592" t="s">
        <v>107</v>
      </c>
      <c r="B2" s="592"/>
      <c r="C2" s="592"/>
      <c r="D2" s="592"/>
      <c r="E2" s="592"/>
      <c r="F2" s="592"/>
      <c r="G2" s="592"/>
      <c r="H2" s="592"/>
    </row>
    <row r="3" spans="1:8">
      <c r="A3" s="596" t="s">
        <v>385</v>
      </c>
      <c r="B3" s="596"/>
      <c r="C3" s="596"/>
      <c r="D3" s="596"/>
      <c r="E3" s="596"/>
      <c r="F3" s="596"/>
      <c r="G3" s="596"/>
      <c r="H3" s="596"/>
    </row>
    <row r="4" spans="1:8" ht="52.5" customHeight="1">
      <c r="A4" s="597" t="s">
        <v>162</v>
      </c>
      <c r="B4" s="598" t="s">
        <v>18</v>
      </c>
      <c r="C4" s="599" t="s">
        <v>344</v>
      </c>
      <c r="D4" s="599"/>
      <c r="E4" s="597" t="s">
        <v>461</v>
      </c>
      <c r="F4" s="597"/>
      <c r="G4" s="597"/>
      <c r="H4" s="597"/>
    </row>
    <row r="5" spans="1:8" ht="58.5" customHeight="1">
      <c r="A5" s="597"/>
      <c r="B5" s="598"/>
      <c r="C5" s="106" t="s">
        <v>451</v>
      </c>
      <c r="D5" s="106" t="s">
        <v>462</v>
      </c>
      <c r="E5" s="106" t="s">
        <v>152</v>
      </c>
      <c r="F5" s="106" t="s">
        <v>147</v>
      </c>
      <c r="G5" s="107" t="s">
        <v>625</v>
      </c>
      <c r="H5" s="107" t="s">
        <v>159</v>
      </c>
    </row>
    <row r="6" spans="1:8">
      <c r="A6" s="108">
        <v>1</v>
      </c>
      <c r="B6" s="109">
        <v>2</v>
      </c>
      <c r="C6" s="108">
        <v>3</v>
      </c>
      <c r="D6" s="109">
        <v>4</v>
      </c>
      <c r="E6" s="108">
        <v>5</v>
      </c>
      <c r="F6" s="109">
        <v>6</v>
      </c>
      <c r="G6" s="108">
        <v>7</v>
      </c>
      <c r="H6" s="109">
        <v>8</v>
      </c>
    </row>
    <row r="7" spans="1:8" ht="33" customHeight="1">
      <c r="A7" s="594" t="s">
        <v>106</v>
      </c>
      <c r="B7" s="594"/>
      <c r="C7" s="594"/>
      <c r="D7" s="594"/>
      <c r="E7" s="594"/>
      <c r="F7" s="594"/>
      <c r="G7" s="594"/>
      <c r="H7" s="594"/>
    </row>
    <row r="8" spans="1:8" ht="42.75" customHeight="1">
      <c r="A8" s="110" t="s">
        <v>52</v>
      </c>
      <c r="B8" s="111">
        <v>2000</v>
      </c>
      <c r="C8" s="157">
        <v>-3796.2</v>
      </c>
      <c r="D8" s="470">
        <v>-4132.6000000000004</v>
      </c>
      <c r="E8" s="470">
        <v>-3796.2</v>
      </c>
      <c r="F8" s="470">
        <v>-4132.6000000000004</v>
      </c>
      <c r="G8" s="157" t="s">
        <v>31</v>
      </c>
      <c r="H8" s="228" t="s">
        <v>31</v>
      </c>
    </row>
    <row r="9" spans="1:8" ht="36">
      <c r="A9" s="113" t="s">
        <v>218</v>
      </c>
      <c r="B9" s="114">
        <v>2010</v>
      </c>
      <c r="C9" s="115">
        <f>SUM(C10:C10)</f>
        <v>0</v>
      </c>
      <c r="D9" s="115">
        <f>SUM(D10:D10)</f>
        <v>0</v>
      </c>
      <c r="E9" s="115">
        <f>SUM(E10:E10)</f>
        <v>0</v>
      </c>
      <c r="F9" s="115">
        <f>SUM(F10:F10)</f>
        <v>0</v>
      </c>
      <c r="G9" s="356">
        <f t="shared" ref="G9:G16" si="0">F9-E9</f>
        <v>0</v>
      </c>
      <c r="H9" s="357" t="e">
        <f t="shared" ref="H9:H43" si="1">(F9/E9)*100</f>
        <v>#DIV/0!</v>
      </c>
    </row>
    <row r="10" spans="1:8" ht="39.75" customHeight="1">
      <c r="A10" s="116" t="s">
        <v>436</v>
      </c>
      <c r="B10" s="114">
        <v>2011</v>
      </c>
      <c r="C10" s="115" t="s">
        <v>196</v>
      </c>
      <c r="D10" s="115" t="s">
        <v>196</v>
      </c>
      <c r="E10" s="115" t="s">
        <v>196</v>
      </c>
      <c r="F10" s="115" t="s">
        <v>196</v>
      </c>
      <c r="G10" s="356" t="e">
        <f t="shared" si="0"/>
        <v>#VALUE!</v>
      </c>
      <c r="H10" s="357" t="e">
        <f t="shared" si="1"/>
        <v>#VALUE!</v>
      </c>
    </row>
    <row r="11" spans="1:8" ht="31.5" customHeight="1">
      <c r="A11" s="116" t="s">
        <v>123</v>
      </c>
      <c r="B11" s="114">
        <v>2020</v>
      </c>
      <c r="C11" s="115"/>
      <c r="D11" s="115"/>
      <c r="E11" s="115"/>
      <c r="F11" s="115"/>
      <c r="G11" s="356">
        <f t="shared" si="0"/>
        <v>0</v>
      </c>
      <c r="H11" s="357" t="e">
        <f t="shared" si="1"/>
        <v>#DIV/0!</v>
      </c>
    </row>
    <row r="12" spans="1:8" ht="31.5" customHeight="1">
      <c r="A12" s="116" t="s">
        <v>61</v>
      </c>
      <c r="B12" s="114">
        <v>2030</v>
      </c>
      <c r="C12" s="115" t="s">
        <v>196</v>
      </c>
      <c r="D12" s="115" t="s">
        <v>196</v>
      </c>
      <c r="E12" s="115" t="s">
        <v>196</v>
      </c>
      <c r="F12" s="115" t="s">
        <v>196</v>
      </c>
      <c r="G12" s="356" t="e">
        <f t="shared" si="0"/>
        <v>#VALUE!</v>
      </c>
      <c r="H12" s="357" t="e">
        <f t="shared" si="1"/>
        <v>#VALUE!</v>
      </c>
    </row>
    <row r="13" spans="1:8" ht="31.5" customHeight="1">
      <c r="A13" s="116" t="s">
        <v>99</v>
      </c>
      <c r="B13" s="114">
        <v>2031</v>
      </c>
      <c r="C13" s="115" t="s">
        <v>196</v>
      </c>
      <c r="D13" s="115" t="s">
        <v>196</v>
      </c>
      <c r="E13" s="115" t="s">
        <v>196</v>
      </c>
      <c r="F13" s="115" t="s">
        <v>196</v>
      </c>
      <c r="G13" s="356" t="e">
        <f t="shared" si="0"/>
        <v>#VALUE!</v>
      </c>
      <c r="H13" s="357" t="e">
        <f t="shared" si="1"/>
        <v>#VALUE!</v>
      </c>
    </row>
    <row r="14" spans="1:8" ht="31.5" customHeight="1">
      <c r="A14" s="116" t="s">
        <v>26</v>
      </c>
      <c r="B14" s="114">
        <v>2040</v>
      </c>
      <c r="C14" s="115" t="s">
        <v>196</v>
      </c>
      <c r="D14" s="115" t="s">
        <v>196</v>
      </c>
      <c r="E14" s="115" t="s">
        <v>196</v>
      </c>
      <c r="F14" s="115" t="s">
        <v>196</v>
      </c>
      <c r="G14" s="356" t="e">
        <f t="shared" si="0"/>
        <v>#VALUE!</v>
      </c>
      <c r="H14" s="357" t="e">
        <f t="shared" si="1"/>
        <v>#VALUE!</v>
      </c>
    </row>
    <row r="15" spans="1:8" ht="31.5" customHeight="1">
      <c r="A15" s="116" t="s">
        <v>88</v>
      </c>
      <c r="B15" s="114">
        <v>2050</v>
      </c>
      <c r="C15" s="115" t="s">
        <v>196</v>
      </c>
      <c r="D15" s="115" t="s">
        <v>196</v>
      </c>
      <c r="E15" s="115" t="s">
        <v>196</v>
      </c>
      <c r="F15" s="115" t="s">
        <v>196</v>
      </c>
      <c r="G15" s="356" t="e">
        <f t="shared" si="0"/>
        <v>#VALUE!</v>
      </c>
      <c r="H15" s="357" t="e">
        <f t="shared" si="1"/>
        <v>#VALUE!</v>
      </c>
    </row>
    <row r="16" spans="1:8" ht="31.5" customHeight="1">
      <c r="A16" s="116" t="s">
        <v>89</v>
      </c>
      <c r="B16" s="114">
        <v>2060</v>
      </c>
      <c r="C16" s="115" t="s">
        <v>196</v>
      </c>
      <c r="D16" s="350">
        <v>-47.1</v>
      </c>
      <c r="E16" s="469" t="s">
        <v>196</v>
      </c>
      <c r="F16" s="350">
        <v>-47.1</v>
      </c>
      <c r="G16" s="356" t="e">
        <f t="shared" si="0"/>
        <v>#VALUE!</v>
      </c>
      <c r="H16" s="357" t="e">
        <f t="shared" si="1"/>
        <v>#VALUE!</v>
      </c>
    </row>
    <row r="17" spans="1:8" ht="45.75" customHeight="1">
      <c r="A17" s="110" t="s">
        <v>53</v>
      </c>
      <c r="B17" s="111">
        <v>2070</v>
      </c>
      <c r="C17" s="157">
        <f>SUM(C8,C9,C11,C12,C14,C15,C16)+'I. Фін результат'!C75</f>
        <v>-4132.5999999999995</v>
      </c>
      <c r="D17" s="470">
        <f>SUM(D8,D9,D11,D12,D14,D15,D16)+'I. Фін результат'!D75</f>
        <v>-4288.7740000000003</v>
      </c>
      <c r="E17" s="470">
        <f>SUM(E8,E9,E11,E12,E14,E15,E16)+'I. Фін результат'!E75</f>
        <v>-3796.2</v>
      </c>
      <c r="F17" s="470">
        <f>SUM(F8,F9,F11,F12,F14,F15,F16)+'I. Фін результат'!F75</f>
        <v>-4288.7740000000003</v>
      </c>
      <c r="G17" s="157" t="s">
        <v>31</v>
      </c>
      <c r="H17" s="523" t="s">
        <v>31</v>
      </c>
    </row>
    <row r="18" spans="1:8" ht="30.75" customHeight="1">
      <c r="A18" s="594" t="s">
        <v>371</v>
      </c>
      <c r="B18" s="594"/>
      <c r="C18" s="594"/>
      <c r="D18" s="594"/>
      <c r="E18" s="594"/>
      <c r="F18" s="594"/>
      <c r="G18" s="594"/>
      <c r="H18" s="594"/>
    </row>
    <row r="19" spans="1:8" ht="44.25" customHeight="1">
      <c r="A19" s="110" t="s">
        <v>372</v>
      </c>
      <c r="B19" s="111">
        <v>2110</v>
      </c>
      <c r="C19" s="157">
        <f>SUM(C20:C26)</f>
        <v>7.8999999999999879</v>
      </c>
      <c r="D19" s="470">
        <f>SUM(D20:D26)</f>
        <v>20.2</v>
      </c>
      <c r="E19" s="157">
        <f>SUM(E20:E26)</f>
        <v>67.300000000000011</v>
      </c>
      <c r="F19" s="157">
        <f>SUM(F20:F26)</f>
        <v>20.2</v>
      </c>
      <c r="G19" s="157">
        <f>F19-E19</f>
        <v>-47.100000000000009</v>
      </c>
      <c r="H19" s="228">
        <f t="shared" si="1"/>
        <v>30.014858841010394</v>
      </c>
    </row>
    <row r="20" spans="1:8" ht="33" customHeight="1">
      <c r="A20" s="116" t="s">
        <v>296</v>
      </c>
      <c r="B20" s="114">
        <v>2111</v>
      </c>
      <c r="C20" s="47">
        <v>140</v>
      </c>
      <c r="D20" s="350">
        <v>36.299999999999997</v>
      </c>
      <c r="E20" s="350">
        <v>83.7</v>
      </c>
      <c r="F20" s="350">
        <v>36.299999999999997</v>
      </c>
      <c r="G20" s="350">
        <f>F20-E20</f>
        <v>-47.400000000000006</v>
      </c>
      <c r="H20" s="526">
        <f t="shared" si="1"/>
        <v>43.369175627240139</v>
      </c>
    </row>
    <row r="21" spans="1:8" ht="45.75" customHeight="1">
      <c r="A21" s="116" t="s">
        <v>297</v>
      </c>
      <c r="B21" s="114">
        <v>2112</v>
      </c>
      <c r="C21" s="47">
        <v>-151.80000000000001</v>
      </c>
      <c r="D21" s="350">
        <v>-34.299999999999997</v>
      </c>
      <c r="E21" s="350">
        <v>-41.3</v>
      </c>
      <c r="F21" s="350">
        <v>-34.299999999999997</v>
      </c>
      <c r="G21" s="350">
        <f>F21-E21</f>
        <v>7</v>
      </c>
      <c r="H21" s="526">
        <f t="shared" ref="H21" si="2">(F21/E21)*100</f>
        <v>83.050847457627114</v>
      </c>
    </row>
    <row r="22" spans="1:8" ht="25.5" customHeight="1">
      <c r="A22" s="116" t="s">
        <v>71</v>
      </c>
      <c r="B22" s="114">
        <v>2113</v>
      </c>
      <c r="C22" s="115"/>
      <c r="D22" s="469"/>
      <c r="E22" s="469"/>
      <c r="F22" s="469"/>
      <c r="G22" s="527">
        <f>F22-E22</f>
        <v>0</v>
      </c>
      <c r="H22" s="528" t="e">
        <f t="shared" si="1"/>
        <v>#DIV/0!</v>
      </c>
    </row>
    <row r="23" spans="1:8" ht="25.5" customHeight="1">
      <c r="A23" s="116" t="s">
        <v>79</v>
      </c>
      <c r="B23" s="114">
        <v>2114</v>
      </c>
      <c r="C23" s="115"/>
      <c r="D23" s="469"/>
      <c r="E23" s="469"/>
      <c r="F23" s="469"/>
      <c r="G23" s="527">
        <f t="shared" ref="G23:G43" si="3">F23-E23</f>
        <v>0</v>
      </c>
      <c r="H23" s="528" t="e">
        <f t="shared" si="1"/>
        <v>#DIV/0!</v>
      </c>
    </row>
    <row r="24" spans="1:8" ht="25.5" customHeight="1">
      <c r="A24" s="116" t="s">
        <v>307</v>
      </c>
      <c r="B24" s="114">
        <v>2115</v>
      </c>
      <c r="C24" s="115"/>
      <c r="D24" s="469"/>
      <c r="E24" s="469"/>
      <c r="F24" s="469"/>
      <c r="G24" s="527">
        <f t="shared" si="3"/>
        <v>0</v>
      </c>
      <c r="H24" s="528" t="e">
        <f t="shared" si="1"/>
        <v>#DIV/0!</v>
      </c>
    </row>
    <row r="25" spans="1:8" ht="25.5" customHeight="1">
      <c r="A25" s="116" t="s">
        <v>381</v>
      </c>
      <c r="B25" s="114">
        <v>2116</v>
      </c>
      <c r="C25" s="47">
        <v>19.7</v>
      </c>
      <c r="D25" s="350">
        <v>18.2</v>
      </c>
      <c r="E25" s="350">
        <v>24.9</v>
      </c>
      <c r="F25" s="350">
        <v>18.2</v>
      </c>
      <c r="G25" s="350">
        <f t="shared" si="3"/>
        <v>-6.6999999999999993</v>
      </c>
      <c r="H25" s="526">
        <f t="shared" si="1"/>
        <v>73.092369477911646</v>
      </c>
    </row>
    <row r="26" spans="1:8" ht="29.25" customHeight="1">
      <c r="A26" s="116" t="s">
        <v>298</v>
      </c>
      <c r="B26" s="114">
        <v>2117</v>
      </c>
      <c r="C26" s="115"/>
      <c r="D26" s="469"/>
      <c r="E26" s="469"/>
      <c r="F26" s="469"/>
      <c r="G26" s="350">
        <f t="shared" si="3"/>
        <v>0</v>
      </c>
      <c r="H26" s="528" t="e">
        <f t="shared" si="1"/>
        <v>#DIV/0!</v>
      </c>
    </row>
    <row r="27" spans="1:8" ht="44.25" customHeight="1">
      <c r="A27" s="110" t="s">
        <v>384</v>
      </c>
      <c r="B27" s="117">
        <v>2120</v>
      </c>
      <c r="C27" s="157">
        <f>SUM(C28:C35)</f>
        <v>450.8</v>
      </c>
      <c r="D27" s="470">
        <f t="shared" ref="D27:G27" si="4">SUM(D28:D35)</f>
        <v>351</v>
      </c>
      <c r="E27" s="470">
        <f t="shared" si="4"/>
        <v>500.1</v>
      </c>
      <c r="F27" s="470">
        <f t="shared" si="4"/>
        <v>351</v>
      </c>
      <c r="G27" s="470">
        <f t="shared" si="4"/>
        <v>-149.09999999999997</v>
      </c>
      <c r="H27" s="529">
        <f t="shared" si="1"/>
        <v>70.1859628074385</v>
      </c>
    </row>
    <row r="28" spans="1:8" ht="27" customHeight="1">
      <c r="A28" s="113" t="s">
        <v>225</v>
      </c>
      <c r="B28" s="118">
        <v>2121</v>
      </c>
      <c r="C28" s="47">
        <v>8.1999999999999993</v>
      </c>
      <c r="D28" s="350">
        <v>8.1999999999999993</v>
      </c>
      <c r="E28" s="350"/>
      <c r="F28" s="350">
        <v>8.1999999999999993</v>
      </c>
      <c r="G28" s="350">
        <f t="shared" si="3"/>
        <v>8.1999999999999993</v>
      </c>
      <c r="H28" s="528" t="e">
        <f t="shared" si="1"/>
        <v>#DIV/0!</v>
      </c>
    </row>
    <row r="29" spans="1:8" ht="25.5" customHeight="1">
      <c r="A29" s="116" t="s">
        <v>70</v>
      </c>
      <c r="B29" s="114">
        <v>2122</v>
      </c>
      <c r="C29" s="47">
        <v>235.5</v>
      </c>
      <c r="D29" s="350">
        <v>218.3</v>
      </c>
      <c r="E29" s="350">
        <v>298.5</v>
      </c>
      <c r="F29" s="350">
        <v>218.3</v>
      </c>
      <c r="G29" s="350">
        <f t="shared" si="3"/>
        <v>-80.199999999999989</v>
      </c>
      <c r="H29" s="526">
        <f t="shared" si="1"/>
        <v>73.132328308207704</v>
      </c>
    </row>
    <row r="30" spans="1:8" ht="25.5" customHeight="1">
      <c r="A30" s="116" t="s">
        <v>71</v>
      </c>
      <c r="B30" s="114">
        <v>2123</v>
      </c>
      <c r="C30" s="47"/>
      <c r="D30" s="469"/>
      <c r="E30" s="469"/>
      <c r="F30" s="469"/>
      <c r="G30" s="350"/>
      <c r="H30" s="528" t="e">
        <f t="shared" si="1"/>
        <v>#DIV/0!</v>
      </c>
    </row>
    <row r="31" spans="1:8" ht="25.5" customHeight="1">
      <c r="A31" s="116" t="s">
        <v>299</v>
      </c>
      <c r="B31" s="114">
        <v>2124</v>
      </c>
      <c r="C31" s="47">
        <v>207</v>
      </c>
      <c r="D31" s="350">
        <v>124.4</v>
      </c>
      <c r="E31" s="350">
        <v>201</v>
      </c>
      <c r="F31" s="350">
        <v>124.4</v>
      </c>
      <c r="G31" s="350">
        <f t="shared" si="3"/>
        <v>-76.599999999999994</v>
      </c>
      <c r="H31" s="526">
        <f t="shared" si="1"/>
        <v>61.890547263681597</v>
      </c>
    </row>
    <row r="32" spans="1:8" ht="25.5" customHeight="1">
      <c r="A32" s="116" t="s">
        <v>300</v>
      </c>
      <c r="B32" s="114">
        <v>2125</v>
      </c>
      <c r="C32" s="47"/>
      <c r="D32" s="469"/>
      <c r="E32" s="469"/>
      <c r="F32" s="469"/>
      <c r="G32" s="350"/>
      <c r="H32" s="528" t="e">
        <f t="shared" si="1"/>
        <v>#DIV/0!</v>
      </c>
    </row>
    <row r="33" spans="1:8" ht="59.25" customHeight="1">
      <c r="A33" s="116" t="s">
        <v>437</v>
      </c>
      <c r="B33" s="114">
        <v>2126</v>
      </c>
      <c r="C33" s="47"/>
      <c r="D33" s="115"/>
      <c r="E33" s="115"/>
      <c r="F33" s="115"/>
      <c r="G33" s="47"/>
      <c r="H33" s="357" t="e">
        <f t="shared" si="1"/>
        <v>#DIV/0!</v>
      </c>
    </row>
    <row r="34" spans="1:8" ht="25.5" customHeight="1">
      <c r="A34" s="116" t="s">
        <v>307</v>
      </c>
      <c r="B34" s="114">
        <v>2127</v>
      </c>
      <c r="C34" s="47"/>
      <c r="D34" s="115"/>
      <c r="E34" s="115"/>
      <c r="F34" s="115"/>
      <c r="G34" s="47"/>
      <c r="H34" s="357" t="e">
        <f t="shared" si="1"/>
        <v>#DIV/0!</v>
      </c>
    </row>
    <row r="35" spans="1:8" ht="25.5" customHeight="1">
      <c r="A35" s="116" t="s">
        <v>536</v>
      </c>
      <c r="B35" s="114">
        <v>2128</v>
      </c>
      <c r="C35" s="47">
        <v>0.1</v>
      </c>
      <c r="D35" s="47">
        <v>0.1</v>
      </c>
      <c r="E35" s="47">
        <v>0.6</v>
      </c>
      <c r="F35" s="47">
        <v>0.1</v>
      </c>
      <c r="G35" s="47">
        <f t="shared" si="3"/>
        <v>-0.5</v>
      </c>
      <c r="H35" s="229">
        <f t="shared" si="1"/>
        <v>16.666666666666668</v>
      </c>
    </row>
    <row r="36" spans="1:8" ht="34.5" customHeight="1">
      <c r="A36" s="110" t="s">
        <v>431</v>
      </c>
      <c r="B36" s="117">
        <v>2130</v>
      </c>
      <c r="C36" s="157">
        <f>SUM(C37:C39)</f>
        <v>294.89999999999998</v>
      </c>
      <c r="D36" s="157">
        <f>SUM(D37:D39)</f>
        <v>262.7</v>
      </c>
      <c r="E36" s="157">
        <f>SUM(E37:E38)</f>
        <v>364.6</v>
      </c>
      <c r="F36" s="157">
        <f>SUM(F37:F39)</f>
        <v>262.7</v>
      </c>
      <c r="G36" s="157">
        <f t="shared" si="3"/>
        <v>-101.90000000000003</v>
      </c>
      <c r="H36" s="228">
        <f t="shared" si="1"/>
        <v>72.05156335710366</v>
      </c>
    </row>
    <row r="37" spans="1:8" ht="25.5" customHeight="1">
      <c r="A37" s="116" t="s">
        <v>301</v>
      </c>
      <c r="B37" s="114">
        <v>2131</v>
      </c>
      <c r="C37" s="47"/>
      <c r="D37" s="115"/>
      <c r="E37" s="47"/>
      <c r="F37" s="115"/>
      <c r="G37" s="47">
        <f t="shared" si="3"/>
        <v>0</v>
      </c>
      <c r="H37" s="357" t="e">
        <f t="shared" si="1"/>
        <v>#DIV/0!</v>
      </c>
    </row>
    <row r="38" spans="1:8" ht="25.5" customHeight="1">
      <c r="A38" s="116" t="s">
        <v>302</v>
      </c>
      <c r="B38" s="114">
        <v>2132</v>
      </c>
      <c r="C38" s="47">
        <v>294.89999999999998</v>
      </c>
      <c r="D38" s="47">
        <v>262.7</v>
      </c>
      <c r="E38" s="47">
        <v>364.6</v>
      </c>
      <c r="F38" s="47">
        <v>262.7</v>
      </c>
      <c r="G38" s="47">
        <f t="shared" si="3"/>
        <v>-101.90000000000003</v>
      </c>
      <c r="H38" s="229">
        <f t="shared" si="1"/>
        <v>72.05156335710366</v>
      </c>
    </row>
    <row r="39" spans="1:8" ht="25.5" customHeight="1">
      <c r="A39" s="116" t="s">
        <v>303</v>
      </c>
      <c r="B39" s="114">
        <v>2133</v>
      </c>
      <c r="C39" s="47"/>
      <c r="D39" s="115"/>
      <c r="F39" s="115"/>
      <c r="G39" s="47"/>
      <c r="H39" s="229">
        <f>(F39/E38)*100</f>
        <v>0</v>
      </c>
    </row>
    <row r="40" spans="1:8" ht="34.5" customHeight="1">
      <c r="A40" s="110" t="s">
        <v>304</v>
      </c>
      <c r="B40" s="117">
        <v>2140</v>
      </c>
      <c r="C40" s="157">
        <f>SUM(C41:C42)</f>
        <v>0</v>
      </c>
      <c r="D40" s="112">
        <f>SUM(D41:D42)</f>
        <v>0</v>
      </c>
      <c r="E40" s="157">
        <f>SUM(E41:E42)</f>
        <v>0</v>
      </c>
      <c r="F40" s="112">
        <f>SUM(F41:F42)</f>
        <v>0</v>
      </c>
      <c r="G40" s="157"/>
      <c r="H40" s="358" t="e">
        <f t="shared" si="1"/>
        <v>#DIV/0!</v>
      </c>
    </row>
    <row r="41" spans="1:8" ht="48" customHeight="1">
      <c r="A41" s="113" t="s">
        <v>100</v>
      </c>
      <c r="B41" s="118">
        <v>2141</v>
      </c>
      <c r="C41" s="47"/>
      <c r="D41" s="115"/>
      <c r="E41" s="47"/>
      <c r="F41" s="115"/>
      <c r="G41" s="47"/>
      <c r="H41" s="357" t="e">
        <f t="shared" si="1"/>
        <v>#DIV/0!</v>
      </c>
    </row>
    <row r="42" spans="1:8" ht="32.25" customHeight="1">
      <c r="A42" s="116" t="s">
        <v>305</v>
      </c>
      <c r="B42" s="114">
        <v>2142</v>
      </c>
      <c r="C42" s="47"/>
      <c r="D42" s="115"/>
      <c r="E42" s="47"/>
      <c r="F42" s="115"/>
      <c r="G42" s="47">
        <f t="shared" si="3"/>
        <v>0</v>
      </c>
      <c r="H42" s="357" t="e">
        <f t="shared" si="1"/>
        <v>#DIV/0!</v>
      </c>
    </row>
    <row r="43" spans="1:8" ht="34.5" customHeight="1">
      <c r="A43" s="110" t="s">
        <v>352</v>
      </c>
      <c r="B43" s="117">
        <v>2200</v>
      </c>
      <c r="C43" s="157">
        <f>SUM(C19,C27,C36,C40)</f>
        <v>753.59999999999991</v>
      </c>
      <c r="D43" s="157">
        <f>SUM(D19,D27,D36,D40)</f>
        <v>633.9</v>
      </c>
      <c r="E43" s="157">
        <f>SUM(E19,E27,E36,E40)</f>
        <v>932.00000000000011</v>
      </c>
      <c r="F43" s="157">
        <f>SUM(F19,F27,F36,F40)</f>
        <v>633.9</v>
      </c>
      <c r="G43" s="157">
        <f t="shared" si="3"/>
        <v>-298.10000000000014</v>
      </c>
      <c r="H43" s="228">
        <f t="shared" si="1"/>
        <v>68.015021459227455</v>
      </c>
    </row>
    <row r="44" spans="1:8" s="121" customFormat="1">
      <c r="A44" s="119"/>
      <c r="B44" s="120"/>
      <c r="C44" s="120"/>
      <c r="D44" s="120"/>
      <c r="E44" s="120"/>
      <c r="F44" s="120"/>
      <c r="G44" s="120"/>
      <c r="H44" s="120"/>
    </row>
    <row r="45" spans="1:8" s="121" customFormat="1">
      <c r="A45" s="119"/>
      <c r="B45" s="120"/>
      <c r="C45" s="120"/>
      <c r="D45" s="120"/>
      <c r="E45" s="120"/>
      <c r="F45" s="120"/>
      <c r="G45" s="120"/>
      <c r="H45" s="120"/>
    </row>
    <row r="46" spans="1:8" s="121" customFormat="1">
      <c r="A46" s="119"/>
      <c r="B46" s="120"/>
      <c r="C46" s="120"/>
      <c r="D46" s="120"/>
      <c r="E46" s="120"/>
      <c r="F46" s="120"/>
      <c r="G46" s="120"/>
      <c r="H46" s="120"/>
    </row>
    <row r="47" spans="1:8" s="34" customFormat="1" ht="27.75" customHeight="1">
      <c r="A47" s="92" t="s">
        <v>375</v>
      </c>
      <c r="B47" s="93"/>
      <c r="C47" s="595" t="s">
        <v>143</v>
      </c>
      <c r="D47" s="595"/>
      <c r="E47" s="122"/>
      <c r="F47" s="566" t="s">
        <v>494</v>
      </c>
      <c r="G47" s="566"/>
      <c r="H47" s="566"/>
    </row>
    <row r="48" spans="1:8" s="51" customFormat="1">
      <c r="A48" s="74" t="s">
        <v>377</v>
      </c>
      <c r="B48" s="75"/>
      <c r="C48" s="593" t="s">
        <v>383</v>
      </c>
      <c r="D48" s="593"/>
      <c r="E48" s="75"/>
      <c r="F48" s="582" t="s">
        <v>382</v>
      </c>
      <c r="G48" s="582"/>
      <c r="H48" s="582"/>
    </row>
    <row r="49" spans="1:10" s="104" customFormat="1">
      <c r="A49" s="123"/>
      <c r="B49" s="120"/>
      <c r="C49" s="120"/>
      <c r="D49" s="120"/>
      <c r="E49" s="120"/>
      <c r="F49" s="120"/>
      <c r="G49" s="120"/>
      <c r="H49" s="120"/>
      <c r="I49" s="103"/>
      <c r="J49" s="103"/>
    </row>
    <row r="50" spans="1:10" s="104" customFormat="1">
      <c r="A50" s="123"/>
      <c r="B50" s="120"/>
      <c r="C50" s="120"/>
      <c r="D50" s="120"/>
      <c r="E50" s="120"/>
      <c r="F50" s="120"/>
      <c r="G50" s="120"/>
      <c r="H50" s="120"/>
      <c r="I50" s="103"/>
      <c r="J50" s="103"/>
    </row>
    <row r="51" spans="1:10" s="104" customFormat="1">
      <c r="A51" s="123"/>
      <c r="B51" s="120"/>
      <c r="C51" s="120"/>
      <c r="D51" s="120"/>
      <c r="E51" s="120"/>
      <c r="F51" s="120"/>
      <c r="G51" s="120"/>
      <c r="H51" s="120"/>
      <c r="I51" s="103"/>
      <c r="J51" s="103"/>
    </row>
    <row r="52" spans="1:10" s="104" customFormat="1">
      <c r="A52" s="123"/>
      <c r="B52" s="120"/>
      <c r="C52" s="120"/>
      <c r="D52" s="120"/>
      <c r="E52" s="120"/>
      <c r="F52" s="120"/>
      <c r="G52" s="120"/>
      <c r="H52" s="120"/>
      <c r="I52" s="103"/>
      <c r="J52" s="103"/>
    </row>
    <row r="53" spans="1:10" s="104" customFormat="1">
      <c r="A53" s="123"/>
      <c r="B53" s="120"/>
      <c r="C53" s="120"/>
      <c r="D53" s="120"/>
      <c r="E53" s="120"/>
      <c r="F53" s="120"/>
      <c r="G53" s="120"/>
      <c r="H53" s="120"/>
      <c r="I53" s="103"/>
      <c r="J53" s="103"/>
    </row>
    <row r="54" spans="1:10" s="104" customFormat="1">
      <c r="A54" s="123"/>
      <c r="B54" s="120"/>
      <c r="C54" s="120"/>
      <c r="D54" s="120"/>
      <c r="E54" s="120"/>
      <c r="F54" s="120"/>
      <c r="G54" s="120"/>
      <c r="H54" s="120"/>
      <c r="I54" s="103"/>
      <c r="J54" s="103"/>
    </row>
    <row r="55" spans="1:10" s="104" customFormat="1">
      <c r="A55" s="123"/>
      <c r="B55" s="120"/>
      <c r="C55" s="120"/>
      <c r="D55" s="120"/>
      <c r="E55" s="120"/>
      <c r="F55" s="120"/>
      <c r="G55" s="120"/>
      <c r="H55" s="120"/>
      <c r="I55" s="103"/>
      <c r="J55" s="103"/>
    </row>
    <row r="56" spans="1:10" s="104" customFormat="1">
      <c r="A56" s="123"/>
      <c r="B56" s="120"/>
      <c r="C56" s="120"/>
      <c r="D56" s="120"/>
      <c r="E56" s="120"/>
      <c r="F56" s="120"/>
      <c r="G56" s="120"/>
      <c r="H56" s="120"/>
      <c r="I56" s="103"/>
      <c r="J56" s="103"/>
    </row>
    <row r="57" spans="1:10" s="104" customFormat="1">
      <c r="A57" s="123"/>
      <c r="B57" s="120"/>
      <c r="C57" s="120"/>
      <c r="D57" s="120"/>
      <c r="E57" s="120"/>
      <c r="F57" s="120"/>
      <c r="G57" s="120"/>
      <c r="H57" s="120"/>
      <c r="I57" s="103"/>
      <c r="J57" s="103"/>
    </row>
    <row r="58" spans="1:10" s="104" customFormat="1">
      <c r="A58" s="123"/>
      <c r="B58" s="120"/>
      <c r="C58" s="120"/>
      <c r="D58" s="120"/>
      <c r="E58" s="120"/>
      <c r="F58" s="120"/>
      <c r="G58" s="120"/>
      <c r="H58" s="120"/>
      <c r="I58" s="103"/>
      <c r="J58" s="103"/>
    </row>
    <row r="59" spans="1:10" s="104" customFormat="1">
      <c r="A59" s="123"/>
      <c r="B59" s="120"/>
      <c r="C59" s="120"/>
      <c r="D59" s="120"/>
      <c r="E59" s="120"/>
      <c r="F59" s="120"/>
      <c r="G59" s="120"/>
      <c r="H59" s="120"/>
      <c r="I59" s="103"/>
      <c r="J59" s="103"/>
    </row>
    <row r="60" spans="1:10" s="104" customFormat="1">
      <c r="A60" s="123"/>
      <c r="B60" s="120"/>
      <c r="C60" s="120"/>
      <c r="D60" s="120"/>
      <c r="E60" s="120"/>
      <c r="F60" s="120"/>
      <c r="G60" s="120"/>
      <c r="H60" s="120"/>
      <c r="I60" s="103"/>
      <c r="J60" s="103"/>
    </row>
    <row r="61" spans="1:10" s="104" customFormat="1">
      <c r="A61" s="123"/>
      <c r="B61" s="120"/>
      <c r="C61" s="120"/>
      <c r="D61" s="120"/>
      <c r="E61" s="120"/>
      <c r="F61" s="120"/>
      <c r="G61" s="120"/>
      <c r="H61" s="120"/>
      <c r="I61" s="103"/>
      <c r="J61" s="103"/>
    </row>
    <row r="62" spans="1:10" s="104" customFormat="1">
      <c r="A62" s="123"/>
      <c r="B62" s="120"/>
      <c r="C62" s="120"/>
      <c r="D62" s="120"/>
      <c r="E62" s="120"/>
      <c r="F62" s="120"/>
      <c r="G62" s="120"/>
      <c r="H62" s="120"/>
      <c r="I62" s="103"/>
      <c r="J62" s="103"/>
    </row>
    <row r="63" spans="1:10" s="104" customFormat="1">
      <c r="A63" s="123"/>
      <c r="B63" s="120"/>
      <c r="C63" s="120"/>
      <c r="D63" s="120"/>
      <c r="E63" s="120"/>
      <c r="F63" s="120"/>
      <c r="G63" s="120"/>
      <c r="H63" s="120"/>
      <c r="I63" s="103"/>
      <c r="J63" s="103"/>
    </row>
    <row r="64" spans="1:10" s="104" customFormat="1">
      <c r="A64" s="123"/>
      <c r="B64" s="120"/>
      <c r="C64" s="120"/>
      <c r="D64" s="120"/>
      <c r="E64" s="120"/>
      <c r="F64" s="120"/>
      <c r="G64" s="120"/>
      <c r="H64" s="120"/>
      <c r="I64" s="103"/>
      <c r="J64" s="103"/>
    </row>
    <row r="65" spans="1:10" s="104" customFormat="1">
      <c r="A65" s="123"/>
      <c r="B65" s="120"/>
      <c r="C65" s="120"/>
      <c r="D65" s="120"/>
      <c r="E65" s="120"/>
      <c r="F65" s="120"/>
      <c r="G65" s="120"/>
      <c r="H65" s="120"/>
      <c r="I65" s="103"/>
      <c r="J65" s="103"/>
    </row>
    <row r="66" spans="1:10" s="104" customFormat="1">
      <c r="A66" s="123"/>
      <c r="B66" s="120"/>
      <c r="C66" s="120"/>
      <c r="D66" s="120"/>
      <c r="E66" s="120"/>
      <c r="F66" s="120"/>
      <c r="G66" s="120"/>
      <c r="H66" s="120"/>
      <c r="I66" s="103"/>
      <c r="J66" s="103"/>
    </row>
    <row r="67" spans="1:10" s="104" customFormat="1">
      <c r="A67" s="123"/>
      <c r="B67" s="120"/>
      <c r="C67" s="120"/>
      <c r="D67" s="120"/>
      <c r="E67" s="120"/>
      <c r="F67" s="120"/>
      <c r="G67" s="120"/>
      <c r="H67" s="120"/>
      <c r="I67" s="103"/>
      <c r="J67" s="103"/>
    </row>
    <row r="68" spans="1:10" s="104" customFormat="1">
      <c r="A68" s="123"/>
      <c r="B68" s="120"/>
      <c r="C68" s="120"/>
      <c r="D68" s="120"/>
      <c r="E68" s="120"/>
      <c r="F68" s="120"/>
      <c r="G68" s="120"/>
      <c r="H68" s="120"/>
      <c r="I68" s="103"/>
      <c r="J68" s="103"/>
    </row>
    <row r="69" spans="1:10" s="104" customFormat="1">
      <c r="A69" s="123"/>
      <c r="B69" s="120"/>
      <c r="C69" s="120"/>
      <c r="D69" s="120"/>
      <c r="E69" s="120"/>
      <c r="F69" s="120"/>
      <c r="G69" s="120"/>
      <c r="H69" s="120"/>
      <c r="I69" s="103"/>
      <c r="J69" s="103"/>
    </row>
    <row r="70" spans="1:10" s="104" customFormat="1">
      <c r="A70" s="123"/>
      <c r="B70" s="120"/>
      <c r="C70" s="120"/>
      <c r="D70" s="120"/>
      <c r="E70" s="120"/>
      <c r="F70" s="120"/>
      <c r="G70" s="120"/>
      <c r="H70" s="120"/>
      <c r="I70" s="103"/>
      <c r="J70" s="103"/>
    </row>
    <row r="71" spans="1:10" s="104" customFormat="1">
      <c r="A71" s="123"/>
      <c r="B71" s="120"/>
      <c r="C71" s="120"/>
      <c r="D71" s="120"/>
      <c r="E71" s="120"/>
      <c r="F71" s="120"/>
      <c r="G71" s="120"/>
      <c r="H71" s="120"/>
      <c r="I71" s="103"/>
      <c r="J71" s="103"/>
    </row>
    <row r="72" spans="1:10" s="104" customFormat="1">
      <c r="A72" s="123"/>
      <c r="B72" s="120"/>
      <c r="C72" s="120"/>
      <c r="D72" s="120"/>
      <c r="E72" s="120"/>
      <c r="F72" s="120"/>
      <c r="G72" s="120"/>
      <c r="H72" s="120"/>
      <c r="I72" s="103"/>
      <c r="J72" s="103"/>
    </row>
    <row r="73" spans="1:10" s="104" customFormat="1">
      <c r="A73" s="123"/>
      <c r="B73" s="120"/>
      <c r="C73" s="120"/>
      <c r="D73" s="120"/>
      <c r="E73" s="120"/>
      <c r="F73" s="120"/>
      <c r="G73" s="120"/>
      <c r="H73" s="120"/>
      <c r="I73" s="103"/>
      <c r="J73" s="103"/>
    </row>
    <row r="74" spans="1:10" s="104" customFormat="1">
      <c r="A74" s="123"/>
      <c r="B74" s="120"/>
      <c r="C74" s="120"/>
      <c r="D74" s="120"/>
      <c r="E74" s="120"/>
      <c r="F74" s="120"/>
      <c r="G74" s="120"/>
      <c r="H74" s="120"/>
      <c r="I74" s="103"/>
      <c r="J74" s="103"/>
    </row>
    <row r="75" spans="1:10" s="104" customFormat="1">
      <c r="A75" s="123"/>
      <c r="B75" s="120"/>
      <c r="C75" s="120"/>
      <c r="D75" s="120"/>
      <c r="E75" s="120"/>
      <c r="F75" s="120"/>
      <c r="G75" s="120"/>
      <c r="H75" s="120"/>
      <c r="I75" s="103"/>
      <c r="J75" s="103"/>
    </row>
    <row r="76" spans="1:10" s="104" customFormat="1">
      <c r="A76" s="123"/>
      <c r="B76" s="120"/>
      <c r="C76" s="120"/>
      <c r="D76" s="120"/>
      <c r="E76" s="120"/>
      <c r="F76" s="120"/>
      <c r="G76" s="120"/>
      <c r="H76" s="120"/>
      <c r="I76" s="103"/>
      <c r="J76" s="103"/>
    </row>
    <row r="77" spans="1:10" s="104" customFormat="1">
      <c r="A77" s="123"/>
      <c r="B77" s="120"/>
      <c r="C77" s="120"/>
      <c r="D77" s="120"/>
      <c r="E77" s="120"/>
      <c r="F77" s="120"/>
      <c r="G77" s="120"/>
      <c r="H77" s="120"/>
      <c r="I77" s="103"/>
      <c r="J77" s="103"/>
    </row>
    <row r="78" spans="1:10" s="104" customFormat="1">
      <c r="A78" s="123"/>
      <c r="B78" s="120"/>
      <c r="C78" s="120"/>
      <c r="D78" s="120"/>
      <c r="E78" s="120"/>
      <c r="F78" s="120"/>
      <c r="G78" s="120"/>
      <c r="H78" s="120"/>
      <c r="I78" s="103"/>
      <c r="J78" s="103"/>
    </row>
    <row r="79" spans="1:10" s="104" customFormat="1">
      <c r="A79" s="123"/>
      <c r="B79" s="120"/>
      <c r="C79" s="120"/>
      <c r="D79" s="120"/>
      <c r="E79" s="120"/>
      <c r="F79" s="120"/>
      <c r="G79" s="120"/>
      <c r="H79" s="120"/>
      <c r="I79" s="103"/>
      <c r="J79" s="103"/>
    </row>
    <row r="80" spans="1:10" s="104" customFormat="1">
      <c r="A80" s="123"/>
      <c r="B80" s="120"/>
      <c r="C80" s="120"/>
      <c r="D80" s="120"/>
      <c r="E80" s="120"/>
      <c r="F80" s="120"/>
      <c r="G80" s="120"/>
      <c r="H80" s="120"/>
      <c r="I80" s="103"/>
      <c r="J80" s="103"/>
    </row>
    <row r="81" spans="1:10" s="104" customFormat="1">
      <c r="A81" s="123"/>
      <c r="B81" s="120"/>
      <c r="C81" s="120"/>
      <c r="D81" s="120"/>
      <c r="E81" s="120"/>
      <c r="F81" s="120"/>
      <c r="G81" s="120"/>
      <c r="H81" s="120"/>
      <c r="I81" s="103"/>
      <c r="J81" s="103"/>
    </row>
    <row r="82" spans="1:10" s="104" customFormat="1">
      <c r="A82" s="123"/>
      <c r="B82" s="120"/>
      <c r="C82" s="120"/>
      <c r="D82" s="120"/>
      <c r="E82" s="120"/>
      <c r="F82" s="120"/>
      <c r="G82" s="120"/>
      <c r="H82" s="120"/>
      <c r="I82" s="103"/>
      <c r="J82" s="103"/>
    </row>
    <row r="83" spans="1:10" s="104" customFormat="1">
      <c r="A83" s="123"/>
      <c r="B83" s="120"/>
      <c r="C83" s="120"/>
      <c r="D83" s="120"/>
      <c r="E83" s="120"/>
      <c r="F83" s="120"/>
      <c r="G83" s="120"/>
      <c r="H83" s="120"/>
      <c r="I83" s="103"/>
      <c r="J83" s="103"/>
    </row>
    <row r="84" spans="1:10" s="104" customFormat="1">
      <c r="A84" s="123"/>
      <c r="B84" s="120"/>
      <c r="C84" s="120"/>
      <c r="D84" s="120"/>
      <c r="E84" s="120"/>
      <c r="F84" s="120"/>
      <c r="G84" s="120"/>
      <c r="H84" s="120"/>
      <c r="I84" s="103"/>
      <c r="J84" s="103"/>
    </row>
    <row r="85" spans="1:10" s="104" customFormat="1">
      <c r="A85" s="123"/>
      <c r="B85" s="120"/>
      <c r="C85" s="120"/>
      <c r="D85" s="120"/>
      <c r="E85" s="120"/>
      <c r="F85" s="120"/>
      <c r="G85" s="120"/>
      <c r="H85" s="120"/>
      <c r="I85" s="103"/>
      <c r="J85" s="103"/>
    </row>
    <row r="86" spans="1:10" s="104" customFormat="1">
      <c r="A86" s="123"/>
      <c r="B86" s="120"/>
      <c r="C86" s="120"/>
      <c r="D86" s="120"/>
      <c r="E86" s="120"/>
      <c r="F86" s="120"/>
      <c r="G86" s="120"/>
      <c r="H86" s="120"/>
      <c r="I86" s="103"/>
      <c r="J86" s="103"/>
    </row>
    <row r="87" spans="1:10" s="104" customFormat="1">
      <c r="A87" s="123"/>
      <c r="B87" s="120"/>
      <c r="C87" s="120"/>
      <c r="D87" s="120"/>
      <c r="E87" s="120"/>
      <c r="F87" s="120"/>
      <c r="G87" s="120"/>
      <c r="H87" s="120"/>
      <c r="I87" s="103"/>
      <c r="J87" s="103"/>
    </row>
    <row r="88" spans="1:10" s="104" customFormat="1">
      <c r="A88" s="123"/>
      <c r="B88" s="120"/>
      <c r="C88" s="120"/>
      <c r="D88" s="120"/>
      <c r="E88" s="120"/>
      <c r="F88" s="120"/>
      <c r="G88" s="120"/>
      <c r="H88" s="120"/>
      <c r="I88" s="103"/>
      <c r="J88" s="103"/>
    </row>
    <row r="89" spans="1:10" s="104" customFormat="1">
      <c r="A89" s="123"/>
      <c r="B89" s="120"/>
      <c r="C89" s="120"/>
      <c r="D89" s="120"/>
      <c r="E89" s="120"/>
      <c r="F89" s="120"/>
      <c r="G89" s="120"/>
      <c r="H89" s="120"/>
      <c r="I89" s="103"/>
      <c r="J89" s="103"/>
    </row>
    <row r="90" spans="1:10" s="104" customFormat="1">
      <c r="A90" s="123"/>
      <c r="B90" s="120"/>
      <c r="C90" s="120"/>
      <c r="D90" s="120"/>
      <c r="E90" s="120"/>
      <c r="F90" s="120"/>
      <c r="G90" s="120"/>
      <c r="H90" s="120"/>
      <c r="I90" s="103"/>
      <c r="J90" s="103"/>
    </row>
    <row r="91" spans="1:10" s="104" customFormat="1">
      <c r="A91" s="123"/>
      <c r="B91" s="120"/>
      <c r="C91" s="120"/>
      <c r="D91" s="120"/>
      <c r="E91" s="120"/>
      <c r="F91" s="120"/>
      <c r="G91" s="120"/>
      <c r="H91" s="120"/>
      <c r="I91" s="103"/>
      <c r="J91" s="103"/>
    </row>
    <row r="92" spans="1:10" s="104" customFormat="1">
      <c r="A92" s="123"/>
      <c r="B92" s="120"/>
      <c r="C92" s="120"/>
      <c r="D92" s="120"/>
      <c r="E92" s="120"/>
      <c r="F92" s="120"/>
      <c r="G92" s="120"/>
      <c r="H92" s="120"/>
      <c r="I92" s="103"/>
      <c r="J92" s="103"/>
    </row>
    <row r="93" spans="1:10" s="104" customFormat="1">
      <c r="A93" s="123"/>
      <c r="B93" s="120"/>
      <c r="C93" s="120"/>
      <c r="D93" s="120"/>
      <c r="E93" s="120"/>
      <c r="F93" s="120"/>
      <c r="G93" s="120"/>
      <c r="H93" s="120"/>
      <c r="I93" s="103"/>
      <c r="J93" s="103"/>
    </row>
    <row r="94" spans="1:10" s="104" customFormat="1">
      <c r="A94" s="123"/>
      <c r="B94" s="120"/>
      <c r="C94" s="120"/>
      <c r="D94" s="120"/>
      <c r="E94" s="120"/>
      <c r="F94" s="120"/>
      <c r="G94" s="120"/>
      <c r="H94" s="120"/>
      <c r="I94" s="103"/>
      <c r="J94" s="103"/>
    </row>
    <row r="95" spans="1:10" s="104" customFormat="1">
      <c r="A95" s="123"/>
      <c r="B95" s="120"/>
      <c r="C95" s="120"/>
      <c r="D95" s="120"/>
      <c r="E95" s="120"/>
      <c r="F95" s="120"/>
      <c r="G95" s="120"/>
      <c r="H95" s="120"/>
      <c r="I95" s="103"/>
      <c r="J95" s="103"/>
    </row>
    <row r="96" spans="1:10" s="104" customFormat="1">
      <c r="A96" s="123"/>
      <c r="B96" s="120"/>
      <c r="C96" s="120"/>
      <c r="D96" s="120"/>
      <c r="E96" s="120"/>
      <c r="F96" s="120"/>
      <c r="G96" s="120"/>
      <c r="H96" s="120"/>
      <c r="I96" s="103"/>
      <c r="J96" s="103"/>
    </row>
    <row r="97" spans="1:10" s="104" customFormat="1">
      <c r="A97" s="123"/>
      <c r="B97" s="120"/>
      <c r="C97" s="120"/>
      <c r="D97" s="120"/>
      <c r="E97" s="120"/>
      <c r="F97" s="120"/>
      <c r="G97" s="120"/>
      <c r="H97" s="120"/>
      <c r="I97" s="103"/>
      <c r="J97" s="103"/>
    </row>
    <row r="98" spans="1:10" s="104" customFormat="1">
      <c r="A98" s="123"/>
      <c r="B98" s="120"/>
      <c r="C98" s="120"/>
      <c r="D98" s="120"/>
      <c r="E98" s="120"/>
      <c r="F98" s="120"/>
      <c r="G98" s="120"/>
      <c r="H98" s="120"/>
      <c r="I98" s="103"/>
      <c r="J98" s="103"/>
    </row>
    <row r="99" spans="1:10" s="104" customFormat="1">
      <c r="A99" s="123"/>
      <c r="B99" s="120"/>
      <c r="C99" s="120"/>
      <c r="D99" s="120"/>
      <c r="E99" s="120"/>
      <c r="F99" s="120"/>
      <c r="G99" s="120"/>
      <c r="H99" s="120"/>
      <c r="I99" s="103"/>
      <c r="J99" s="103"/>
    </row>
    <row r="100" spans="1:10" s="104" customFormat="1">
      <c r="A100" s="123"/>
      <c r="B100" s="120"/>
      <c r="C100" s="120"/>
      <c r="D100" s="120"/>
      <c r="E100" s="120"/>
      <c r="F100" s="120"/>
      <c r="G100" s="120"/>
      <c r="H100" s="120"/>
      <c r="I100" s="103"/>
      <c r="J100" s="103"/>
    </row>
    <row r="101" spans="1:10" s="104" customFormat="1">
      <c r="A101" s="123"/>
      <c r="B101" s="120"/>
      <c r="C101" s="120"/>
      <c r="D101" s="120"/>
      <c r="E101" s="120"/>
      <c r="F101" s="120"/>
      <c r="G101" s="120"/>
      <c r="H101" s="120"/>
      <c r="I101" s="103"/>
      <c r="J101" s="103"/>
    </row>
    <row r="102" spans="1:10" s="104" customFormat="1">
      <c r="A102" s="123"/>
      <c r="B102" s="120"/>
      <c r="C102" s="120"/>
      <c r="D102" s="120"/>
      <c r="E102" s="120"/>
      <c r="F102" s="120"/>
      <c r="G102" s="120"/>
      <c r="H102" s="120"/>
      <c r="I102" s="103"/>
      <c r="J102" s="103"/>
    </row>
    <row r="103" spans="1:10" s="104" customFormat="1">
      <c r="A103" s="123"/>
      <c r="B103" s="120"/>
      <c r="C103" s="120"/>
      <c r="D103" s="120"/>
      <c r="E103" s="120"/>
      <c r="F103" s="120"/>
      <c r="G103" s="120"/>
      <c r="H103" s="120"/>
      <c r="I103" s="103"/>
      <c r="J103" s="103"/>
    </row>
    <row r="104" spans="1:10" s="104" customFormat="1">
      <c r="A104" s="123"/>
      <c r="B104" s="120"/>
      <c r="C104" s="120"/>
      <c r="D104" s="120"/>
      <c r="E104" s="120"/>
      <c r="F104" s="120"/>
      <c r="G104" s="120"/>
      <c r="H104" s="120"/>
      <c r="I104" s="103"/>
      <c r="J104" s="103"/>
    </row>
    <row r="105" spans="1:10" s="104" customFormat="1">
      <c r="A105" s="123"/>
      <c r="B105" s="120"/>
      <c r="C105" s="120"/>
      <c r="D105" s="120"/>
      <c r="E105" s="120"/>
      <c r="F105" s="120"/>
      <c r="G105" s="120"/>
      <c r="H105" s="120"/>
      <c r="I105" s="103"/>
      <c r="J105" s="103"/>
    </row>
    <row r="106" spans="1:10" s="104" customFormat="1">
      <c r="A106" s="123"/>
      <c r="B106" s="120"/>
      <c r="C106" s="120"/>
      <c r="D106" s="120"/>
      <c r="E106" s="120"/>
      <c r="F106" s="120"/>
      <c r="G106" s="120"/>
      <c r="H106" s="120"/>
      <c r="I106" s="103"/>
      <c r="J106" s="103"/>
    </row>
    <row r="107" spans="1:10" s="104" customFormat="1">
      <c r="A107" s="123"/>
      <c r="B107" s="120"/>
      <c r="C107" s="120"/>
      <c r="D107" s="120"/>
      <c r="E107" s="120"/>
      <c r="F107" s="120"/>
      <c r="G107" s="120"/>
      <c r="H107" s="120"/>
      <c r="I107" s="103"/>
      <c r="J107" s="103"/>
    </row>
    <row r="108" spans="1:10" s="104" customFormat="1">
      <c r="A108" s="123"/>
      <c r="B108" s="120"/>
      <c r="C108" s="120"/>
      <c r="D108" s="120"/>
      <c r="E108" s="120"/>
      <c r="F108" s="120"/>
      <c r="G108" s="120"/>
      <c r="H108" s="120"/>
      <c r="I108" s="103"/>
      <c r="J108" s="103"/>
    </row>
    <row r="109" spans="1:10" s="104" customFormat="1">
      <c r="A109" s="123"/>
      <c r="B109" s="120"/>
      <c r="C109" s="120"/>
      <c r="D109" s="120"/>
      <c r="E109" s="120"/>
      <c r="F109" s="120"/>
      <c r="G109" s="120"/>
      <c r="H109" s="120"/>
      <c r="I109" s="103"/>
      <c r="J109" s="103"/>
    </row>
    <row r="110" spans="1:10" s="104" customFormat="1">
      <c r="A110" s="123"/>
      <c r="B110" s="120"/>
      <c r="C110" s="120"/>
      <c r="D110" s="120"/>
      <c r="E110" s="120"/>
      <c r="F110" s="120"/>
      <c r="G110" s="120"/>
      <c r="H110" s="120"/>
      <c r="I110" s="103"/>
      <c r="J110" s="103"/>
    </row>
    <row r="111" spans="1:10" s="104" customFormat="1">
      <c r="A111" s="123"/>
      <c r="B111" s="120"/>
      <c r="C111" s="120"/>
      <c r="D111" s="120"/>
      <c r="E111" s="120"/>
      <c r="F111" s="120"/>
      <c r="G111" s="120"/>
      <c r="H111" s="120"/>
      <c r="I111" s="103"/>
      <c r="J111" s="103"/>
    </row>
    <row r="112" spans="1:10" s="104" customFormat="1">
      <c r="A112" s="123"/>
      <c r="B112" s="120"/>
      <c r="C112" s="120"/>
      <c r="D112" s="120"/>
      <c r="E112" s="120"/>
      <c r="F112" s="120"/>
      <c r="G112" s="120"/>
      <c r="H112" s="120"/>
      <c r="I112" s="103"/>
      <c r="J112" s="103"/>
    </row>
    <row r="113" spans="1:10" s="104" customFormat="1">
      <c r="A113" s="123"/>
      <c r="B113" s="120"/>
      <c r="C113" s="120"/>
      <c r="D113" s="120"/>
      <c r="E113" s="120"/>
      <c r="F113" s="120"/>
      <c r="G113" s="120"/>
      <c r="H113" s="120"/>
      <c r="I113" s="103"/>
      <c r="J113" s="103"/>
    </row>
    <row r="114" spans="1:10" s="104" customFormat="1">
      <c r="A114" s="124"/>
      <c r="I114" s="103"/>
      <c r="J114" s="103"/>
    </row>
    <row r="115" spans="1:10" s="104" customFormat="1">
      <c r="A115" s="124"/>
      <c r="I115" s="103"/>
      <c r="J115" s="103"/>
    </row>
    <row r="116" spans="1:10" s="104" customFormat="1">
      <c r="A116" s="124"/>
      <c r="I116" s="103"/>
      <c r="J116" s="103"/>
    </row>
    <row r="117" spans="1:10" s="104" customFormat="1">
      <c r="A117" s="124"/>
      <c r="I117" s="103"/>
      <c r="J117" s="103"/>
    </row>
    <row r="118" spans="1:10" s="104" customFormat="1">
      <c r="A118" s="124"/>
      <c r="I118" s="103"/>
      <c r="J118" s="103"/>
    </row>
    <row r="119" spans="1:10" s="104" customFormat="1">
      <c r="A119" s="124"/>
      <c r="I119" s="103"/>
      <c r="J119" s="103"/>
    </row>
    <row r="120" spans="1:10" s="104" customFormat="1">
      <c r="A120" s="124"/>
      <c r="I120" s="103"/>
      <c r="J120" s="103"/>
    </row>
    <row r="121" spans="1:10" s="104" customFormat="1">
      <c r="A121" s="124"/>
      <c r="I121" s="103"/>
      <c r="J121" s="103"/>
    </row>
    <row r="122" spans="1:10" s="104" customFormat="1">
      <c r="A122" s="124"/>
      <c r="I122" s="103"/>
      <c r="J122" s="103"/>
    </row>
    <row r="123" spans="1:10" s="104" customFormat="1">
      <c r="A123" s="124"/>
      <c r="I123" s="103"/>
      <c r="J123" s="103"/>
    </row>
    <row r="124" spans="1:10" s="104" customFormat="1">
      <c r="A124" s="124"/>
      <c r="I124" s="103"/>
      <c r="J124" s="103"/>
    </row>
    <row r="125" spans="1:10" s="104" customFormat="1">
      <c r="A125" s="124"/>
      <c r="I125" s="103"/>
      <c r="J125" s="103"/>
    </row>
    <row r="126" spans="1:10" s="104" customFormat="1">
      <c r="A126" s="124"/>
      <c r="I126" s="103"/>
      <c r="J126" s="103"/>
    </row>
    <row r="127" spans="1:10" s="104" customFormat="1">
      <c r="A127" s="124"/>
      <c r="I127" s="103"/>
      <c r="J127" s="103"/>
    </row>
    <row r="128" spans="1:10" s="104" customFormat="1">
      <c r="A128" s="124"/>
      <c r="I128" s="103"/>
      <c r="J128" s="103"/>
    </row>
    <row r="129" spans="1:10" s="104" customFormat="1">
      <c r="A129" s="124"/>
      <c r="I129" s="103"/>
      <c r="J129" s="103"/>
    </row>
    <row r="130" spans="1:10" s="104" customFormat="1">
      <c r="A130" s="124"/>
      <c r="I130" s="103"/>
      <c r="J130" s="103"/>
    </row>
    <row r="131" spans="1:10" s="104" customFormat="1">
      <c r="A131" s="124"/>
      <c r="I131" s="103"/>
      <c r="J131" s="103"/>
    </row>
    <row r="132" spans="1:10" s="104" customFormat="1">
      <c r="A132" s="124"/>
      <c r="I132" s="103"/>
      <c r="J132" s="103"/>
    </row>
    <row r="133" spans="1:10" s="104" customFormat="1">
      <c r="A133" s="124"/>
      <c r="I133" s="103"/>
      <c r="J133" s="103"/>
    </row>
    <row r="134" spans="1:10" s="104" customFormat="1">
      <c r="A134" s="124"/>
      <c r="I134" s="103"/>
      <c r="J134" s="103"/>
    </row>
    <row r="135" spans="1:10" s="104" customFormat="1">
      <c r="A135" s="124"/>
      <c r="I135" s="103"/>
      <c r="J135" s="103"/>
    </row>
    <row r="136" spans="1:10" s="104" customFormat="1">
      <c r="A136" s="124"/>
      <c r="I136" s="103"/>
      <c r="J136" s="103"/>
    </row>
    <row r="137" spans="1:10" s="104" customFormat="1">
      <c r="A137" s="124"/>
      <c r="I137" s="103"/>
      <c r="J137" s="103"/>
    </row>
    <row r="138" spans="1:10" s="104" customFormat="1">
      <c r="A138" s="124"/>
      <c r="I138" s="103"/>
      <c r="J138" s="103"/>
    </row>
    <row r="139" spans="1:10" s="104" customFormat="1">
      <c r="A139" s="124"/>
      <c r="I139" s="103"/>
      <c r="J139" s="103"/>
    </row>
    <row r="140" spans="1:10" s="104" customFormat="1">
      <c r="A140" s="124"/>
      <c r="I140" s="103"/>
      <c r="J140" s="103"/>
    </row>
    <row r="141" spans="1:10" s="104" customFormat="1">
      <c r="A141" s="124"/>
      <c r="I141" s="103"/>
      <c r="J141" s="103"/>
    </row>
    <row r="142" spans="1:10" s="104" customFormat="1">
      <c r="A142" s="124"/>
      <c r="I142" s="103"/>
      <c r="J142" s="103"/>
    </row>
    <row r="143" spans="1:10" s="104" customFormat="1">
      <c r="A143" s="124"/>
      <c r="I143" s="103"/>
      <c r="J143" s="103"/>
    </row>
    <row r="144" spans="1:10" s="104" customFormat="1">
      <c r="A144" s="124"/>
      <c r="I144" s="103"/>
      <c r="J144" s="103"/>
    </row>
    <row r="145" spans="1:10" s="104" customFormat="1">
      <c r="A145" s="124"/>
      <c r="I145" s="103"/>
      <c r="J145" s="103"/>
    </row>
    <row r="146" spans="1:10" s="104" customFormat="1">
      <c r="A146" s="124"/>
      <c r="I146" s="103"/>
      <c r="J146" s="103"/>
    </row>
    <row r="147" spans="1:10" s="104" customFormat="1">
      <c r="A147" s="124"/>
      <c r="I147" s="103"/>
      <c r="J147" s="103"/>
    </row>
    <row r="148" spans="1:10" s="104" customFormat="1">
      <c r="A148" s="124"/>
      <c r="I148" s="103"/>
      <c r="J148" s="103"/>
    </row>
    <row r="149" spans="1:10" s="104" customFormat="1">
      <c r="A149" s="124"/>
      <c r="I149" s="103"/>
      <c r="J149" s="103"/>
    </row>
    <row r="150" spans="1:10" s="104" customFormat="1">
      <c r="A150" s="124"/>
      <c r="I150" s="103"/>
      <c r="J150" s="103"/>
    </row>
    <row r="151" spans="1:10" s="104" customFormat="1">
      <c r="A151" s="124"/>
      <c r="I151" s="103"/>
      <c r="J151" s="103"/>
    </row>
    <row r="152" spans="1:10" s="104" customFormat="1">
      <c r="A152" s="124"/>
      <c r="I152" s="103"/>
      <c r="J152" s="103"/>
    </row>
    <row r="153" spans="1:10" s="104" customFormat="1">
      <c r="A153" s="124"/>
      <c r="I153" s="103"/>
      <c r="J153" s="103"/>
    </row>
    <row r="154" spans="1:10" s="104" customFormat="1">
      <c r="A154" s="124"/>
      <c r="I154" s="103"/>
      <c r="J154" s="103"/>
    </row>
    <row r="155" spans="1:10" s="104" customFormat="1">
      <c r="A155" s="124"/>
      <c r="I155" s="103"/>
      <c r="J155" s="103"/>
    </row>
    <row r="156" spans="1:10" s="104" customFormat="1">
      <c r="A156" s="124"/>
      <c r="I156" s="103"/>
      <c r="J156" s="103"/>
    </row>
    <row r="157" spans="1:10" s="104" customFormat="1">
      <c r="A157" s="124"/>
      <c r="I157" s="103"/>
      <c r="J157" s="103"/>
    </row>
    <row r="158" spans="1:10" s="104" customFormat="1">
      <c r="A158" s="124"/>
      <c r="I158" s="103"/>
      <c r="J158" s="103"/>
    </row>
    <row r="159" spans="1:10" s="104" customFormat="1">
      <c r="A159" s="124"/>
      <c r="I159" s="103"/>
      <c r="J159" s="103"/>
    </row>
    <row r="160" spans="1:10" s="104" customFormat="1">
      <c r="A160" s="124"/>
      <c r="I160" s="103"/>
      <c r="J160" s="103"/>
    </row>
    <row r="161" spans="1:10" s="104" customFormat="1">
      <c r="A161" s="124"/>
      <c r="I161" s="103"/>
      <c r="J161" s="103"/>
    </row>
    <row r="162" spans="1:10" s="104" customFormat="1">
      <c r="A162" s="124"/>
      <c r="I162" s="103"/>
      <c r="J162" s="103"/>
    </row>
    <row r="163" spans="1:10" s="104" customFormat="1">
      <c r="A163" s="124"/>
      <c r="I163" s="103"/>
      <c r="J163" s="103"/>
    </row>
    <row r="164" spans="1:10" s="104" customFormat="1">
      <c r="A164" s="124"/>
      <c r="I164" s="103"/>
      <c r="J164" s="103"/>
    </row>
    <row r="165" spans="1:10" s="104" customFormat="1">
      <c r="A165" s="124"/>
      <c r="I165" s="103"/>
      <c r="J165" s="103"/>
    </row>
    <row r="166" spans="1:10" s="104" customFormat="1">
      <c r="A166" s="124"/>
      <c r="I166" s="103"/>
      <c r="J166" s="103"/>
    </row>
    <row r="167" spans="1:10" s="104" customFormat="1">
      <c r="A167" s="124"/>
      <c r="I167" s="103"/>
      <c r="J167" s="103"/>
    </row>
    <row r="168" spans="1:10" s="104" customFormat="1">
      <c r="A168" s="124"/>
      <c r="I168" s="103"/>
      <c r="J168" s="103"/>
    </row>
    <row r="169" spans="1:10" s="104" customFormat="1">
      <c r="A169" s="124"/>
      <c r="I169" s="103"/>
      <c r="J169" s="103"/>
    </row>
    <row r="170" spans="1:10" s="104" customFormat="1">
      <c r="A170" s="124"/>
      <c r="I170" s="103"/>
      <c r="J170" s="103"/>
    </row>
    <row r="171" spans="1:10" s="104" customFormat="1">
      <c r="A171" s="124"/>
      <c r="I171" s="103"/>
      <c r="J171" s="103"/>
    </row>
    <row r="172" spans="1:10" s="104" customFormat="1">
      <c r="A172" s="124"/>
      <c r="I172" s="103"/>
      <c r="J172" s="103"/>
    </row>
    <row r="173" spans="1:10" s="104" customFormat="1">
      <c r="A173" s="124"/>
      <c r="I173" s="103"/>
      <c r="J173" s="103"/>
    </row>
    <row r="174" spans="1:10" s="104" customFormat="1">
      <c r="A174" s="124"/>
      <c r="I174" s="103"/>
      <c r="J174" s="103"/>
    </row>
    <row r="175" spans="1:10" s="104" customFormat="1">
      <c r="A175" s="124"/>
      <c r="I175" s="103"/>
      <c r="J175" s="103"/>
    </row>
    <row r="176" spans="1:10" s="104" customFormat="1">
      <c r="A176" s="124"/>
      <c r="I176" s="103"/>
      <c r="J176" s="103"/>
    </row>
    <row r="177" spans="1:10" s="104" customFormat="1">
      <c r="A177" s="124"/>
      <c r="I177" s="103"/>
      <c r="J177" s="103"/>
    </row>
    <row r="178" spans="1:10" s="104" customFormat="1">
      <c r="A178" s="124"/>
      <c r="I178" s="103"/>
      <c r="J178" s="103"/>
    </row>
    <row r="179" spans="1:10" s="104" customFormat="1">
      <c r="A179" s="124"/>
      <c r="I179" s="103"/>
      <c r="J179" s="103"/>
    </row>
    <row r="180" spans="1:10" s="104" customFormat="1">
      <c r="A180" s="124"/>
      <c r="I180" s="103"/>
      <c r="J180" s="103"/>
    </row>
    <row r="181" spans="1:10" s="104" customFormat="1">
      <c r="A181" s="124"/>
      <c r="I181" s="103"/>
      <c r="J181" s="103"/>
    </row>
    <row r="182" spans="1:10" s="104" customFormat="1">
      <c r="A182" s="124"/>
      <c r="I182" s="103"/>
      <c r="J182" s="103"/>
    </row>
    <row r="183" spans="1:10" s="104" customFormat="1">
      <c r="A183" s="124"/>
      <c r="I183" s="103"/>
      <c r="J183" s="103"/>
    </row>
    <row r="184" spans="1:10" s="104" customFormat="1">
      <c r="A184" s="124"/>
      <c r="I184" s="103"/>
      <c r="J184" s="103"/>
    </row>
    <row r="185" spans="1:10" s="104" customFormat="1">
      <c r="A185" s="124"/>
      <c r="I185" s="103"/>
      <c r="J185" s="103"/>
    </row>
    <row r="186" spans="1:10" s="104" customFormat="1">
      <c r="A186" s="124"/>
      <c r="I186" s="103"/>
      <c r="J186" s="103"/>
    </row>
    <row r="187" spans="1:10" s="104" customFormat="1">
      <c r="A187" s="124"/>
      <c r="I187" s="103"/>
      <c r="J187" s="103"/>
    </row>
    <row r="188" spans="1:10" s="104" customFormat="1">
      <c r="A188" s="124"/>
      <c r="I188" s="103"/>
      <c r="J188" s="103"/>
    </row>
    <row r="189" spans="1:10" s="104" customFormat="1">
      <c r="A189" s="124"/>
      <c r="I189" s="103"/>
      <c r="J189" s="103"/>
    </row>
    <row r="190" spans="1:10" s="104" customFormat="1">
      <c r="A190" s="124"/>
      <c r="I190" s="103"/>
      <c r="J190" s="103"/>
    </row>
    <row r="191" spans="1:10" s="104" customFormat="1">
      <c r="A191" s="124"/>
      <c r="I191" s="103"/>
      <c r="J191" s="103"/>
    </row>
    <row r="192" spans="1:10" s="104" customFormat="1">
      <c r="A192" s="124"/>
      <c r="I192" s="103"/>
      <c r="J192" s="103"/>
    </row>
    <row r="193" spans="1:10" s="104" customFormat="1">
      <c r="A193" s="124"/>
      <c r="I193" s="103"/>
      <c r="J193" s="103"/>
    </row>
    <row r="194" spans="1:10" s="104" customFormat="1">
      <c r="A194" s="124"/>
      <c r="I194" s="103"/>
      <c r="J194" s="103"/>
    </row>
    <row r="195" spans="1:10" s="104" customFormat="1">
      <c r="A195" s="124"/>
      <c r="I195" s="103"/>
      <c r="J195" s="103"/>
    </row>
    <row r="196" spans="1:10" s="104" customFormat="1">
      <c r="A196" s="124"/>
      <c r="I196" s="103"/>
      <c r="J196" s="103"/>
    </row>
    <row r="197" spans="1:10" s="104" customFormat="1">
      <c r="A197" s="124"/>
      <c r="I197" s="103"/>
      <c r="J197" s="103"/>
    </row>
    <row r="198" spans="1:10" s="104" customFormat="1">
      <c r="A198" s="124"/>
      <c r="I198" s="103"/>
      <c r="J198" s="103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4" type="noConversion"/>
  <pageMargins left="0.23622047244094491" right="0.15748031496062992" top="0.19685039370078741" bottom="0.19685039370078741" header="0.19685039370078741" footer="0.11811023622047245"/>
  <pageSetup paperSize="9" scale="70" fitToHeight="2" orientation="landscape" verticalDpi="300" r:id="rId1"/>
  <headerFooter alignWithMargins="0"/>
  <ignoredErrors>
    <ignoredError sqref="G9:H16 H35:H36 H37 H19:H20 H29 H39:H43 H22:H2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H248"/>
  <sheetViews>
    <sheetView view="pageBreakPreview" zoomScale="60" zoomScaleNormal="100" workbookViewId="0">
      <selection activeCell="D4" sqref="D4"/>
    </sheetView>
  </sheetViews>
  <sheetFormatPr defaultColWidth="9.1796875" defaultRowHeight="18"/>
  <cols>
    <col min="1" max="1" width="60.7265625" style="296" customWidth="1"/>
    <col min="2" max="3" width="14.1796875" style="290" customWidth="1"/>
    <col min="4" max="4" width="16.1796875" style="290" customWidth="1"/>
    <col min="5" max="5" width="16.7265625" style="290" customWidth="1"/>
    <col min="6" max="6" width="15.1796875" style="290" customWidth="1"/>
    <col min="7" max="7" width="16" style="290" customWidth="1"/>
    <col min="8" max="16384" width="9.1796875" style="34"/>
  </cols>
  <sheetData>
    <row r="2" spans="1:7">
      <c r="A2" s="605" t="s">
        <v>440</v>
      </c>
      <c r="B2" s="605"/>
      <c r="C2" s="605"/>
      <c r="D2" s="605"/>
      <c r="E2" s="605"/>
      <c r="F2" s="605"/>
      <c r="G2" s="605"/>
    </row>
    <row r="3" spans="1:7">
      <c r="A3" s="270"/>
      <c r="B3" s="271"/>
      <c r="C3" s="271"/>
      <c r="D3" s="270"/>
      <c r="E3" s="270"/>
      <c r="F3" s="270"/>
      <c r="G3" s="271"/>
    </row>
    <row r="4" spans="1:7" ht="73.5" customHeight="1">
      <c r="A4" s="272" t="s">
        <v>162</v>
      </c>
      <c r="B4" s="273" t="s">
        <v>18</v>
      </c>
      <c r="C4" s="273" t="s">
        <v>463</v>
      </c>
      <c r="D4" s="273" t="s">
        <v>464</v>
      </c>
      <c r="E4" s="273" t="s">
        <v>465</v>
      </c>
      <c r="F4" s="273" t="s">
        <v>414</v>
      </c>
      <c r="G4" s="274" t="s">
        <v>447</v>
      </c>
    </row>
    <row r="5" spans="1:7" ht="25.5" customHeight="1">
      <c r="A5" s="275">
        <v>1</v>
      </c>
      <c r="B5" s="276">
        <v>2</v>
      </c>
      <c r="C5" s="276">
        <v>3</v>
      </c>
      <c r="D5" s="276">
        <v>4</v>
      </c>
      <c r="E5" s="276">
        <v>5</v>
      </c>
      <c r="F5" s="276">
        <v>6</v>
      </c>
      <c r="G5" s="276">
        <v>7</v>
      </c>
    </row>
    <row r="6" spans="1:7" ht="26.25" customHeight="1">
      <c r="A6" s="602" t="s">
        <v>106</v>
      </c>
      <c r="B6" s="603"/>
      <c r="C6" s="603"/>
      <c r="D6" s="603"/>
      <c r="E6" s="603"/>
      <c r="F6" s="603"/>
      <c r="G6" s="604"/>
    </row>
    <row r="7" spans="1:7" ht="24.75" customHeight="1">
      <c r="A7" s="277" t="s">
        <v>428</v>
      </c>
      <c r="B7" s="276">
        <v>2050</v>
      </c>
      <c r="C7" s="278">
        <f>SUM(C8:C8)</f>
        <v>0</v>
      </c>
      <c r="D7" s="278">
        <f>SUM(D8:D8)</f>
        <v>0</v>
      </c>
      <c r="E7" s="278">
        <f>SUM(E8:E8)</f>
        <v>0</v>
      </c>
      <c r="F7" s="278">
        <f>E7-D7</f>
        <v>0</v>
      </c>
      <c r="G7" s="278" t="e">
        <f>(E7/D7)*100</f>
        <v>#DIV/0!</v>
      </c>
    </row>
    <row r="8" spans="1:7" ht="21.75" customHeight="1">
      <c r="A8" s="279"/>
      <c r="B8" s="280"/>
      <c r="C8" s="280"/>
      <c r="D8" s="281"/>
      <c r="E8" s="281"/>
      <c r="F8" s="282">
        <f t="shared" ref="F8:F23" si="0">E8-D8</f>
        <v>0</v>
      </c>
      <c r="G8" s="281" t="e">
        <f t="shared" ref="G8:G23" si="1">(E8/D8)*100</f>
        <v>#DIV/0!</v>
      </c>
    </row>
    <row r="9" spans="1:7" s="40" customFormat="1" ht="23.25" customHeight="1">
      <c r="A9" s="283" t="s">
        <v>427</v>
      </c>
      <c r="B9" s="284">
        <v>2060</v>
      </c>
      <c r="C9" s="281">
        <f>SUM(C10:C10)</f>
        <v>0</v>
      </c>
      <c r="D9" s="281">
        <f>SUM(D10:D10)</f>
        <v>0</v>
      </c>
      <c r="E9" s="281">
        <f t="shared" ref="E9" si="2">SUM(E10:E10)</f>
        <v>0</v>
      </c>
      <c r="F9" s="282">
        <f t="shared" si="0"/>
        <v>0</v>
      </c>
      <c r="G9" s="281" t="e">
        <f t="shared" si="1"/>
        <v>#DIV/0!</v>
      </c>
    </row>
    <row r="10" spans="1:7" s="40" customFormat="1" ht="23.25" customHeight="1">
      <c r="A10" s="279"/>
      <c r="B10" s="285"/>
      <c r="C10" s="285"/>
      <c r="D10" s="281"/>
      <c r="E10" s="281"/>
      <c r="F10" s="282">
        <f t="shared" si="0"/>
        <v>0</v>
      </c>
      <c r="G10" s="281" t="e">
        <f t="shared" si="1"/>
        <v>#DIV/0!</v>
      </c>
    </row>
    <row r="11" spans="1:7" s="40" customFormat="1" ht="29.25" customHeight="1">
      <c r="A11" s="602" t="s">
        <v>429</v>
      </c>
      <c r="B11" s="603"/>
      <c r="C11" s="603"/>
      <c r="D11" s="603"/>
      <c r="E11" s="603"/>
      <c r="F11" s="603"/>
      <c r="G11" s="604"/>
    </row>
    <row r="12" spans="1:7" s="40" customFormat="1" ht="42.75" customHeight="1">
      <c r="A12" s="286" t="s">
        <v>380</v>
      </c>
      <c r="B12" s="285"/>
      <c r="C12" s="285"/>
      <c r="D12" s="281"/>
      <c r="E12" s="281"/>
      <c r="F12" s="282"/>
      <c r="G12" s="281"/>
    </row>
    <row r="13" spans="1:7" s="40" customFormat="1" ht="27.75" customHeight="1">
      <c r="A13" s="279" t="s">
        <v>430</v>
      </c>
      <c r="B13" s="284">
        <v>2117</v>
      </c>
      <c r="C13" s="281">
        <f>SUM(C14:C14)</f>
        <v>0</v>
      </c>
      <c r="D13" s="281">
        <f>SUM(D14:D14)</f>
        <v>0</v>
      </c>
      <c r="E13" s="281">
        <f>SUM(E14:E14)</f>
        <v>0</v>
      </c>
      <c r="F13" s="281">
        <f t="shared" si="0"/>
        <v>0</v>
      </c>
      <c r="G13" s="281" t="e">
        <f t="shared" si="1"/>
        <v>#DIV/0!</v>
      </c>
    </row>
    <row r="14" spans="1:7" s="40" customFormat="1" ht="22.5" customHeight="1">
      <c r="A14" s="287"/>
      <c r="B14" s="285"/>
      <c r="C14" s="285"/>
      <c r="D14" s="282"/>
      <c r="E14" s="282"/>
      <c r="F14" s="282">
        <f t="shared" si="0"/>
        <v>0</v>
      </c>
      <c r="G14" s="281" t="e">
        <f t="shared" si="1"/>
        <v>#DIV/0!</v>
      </c>
    </row>
    <row r="15" spans="1:7" s="40" customFormat="1" ht="40.5" customHeight="1">
      <c r="A15" s="286" t="s">
        <v>373</v>
      </c>
      <c r="B15" s="285"/>
      <c r="C15" s="285"/>
      <c r="D15" s="282"/>
      <c r="E15" s="282"/>
      <c r="F15" s="282"/>
      <c r="G15" s="282"/>
    </row>
    <row r="16" spans="1:7" s="40" customFormat="1" ht="29.25" customHeight="1">
      <c r="A16" s="279" t="s">
        <v>430</v>
      </c>
      <c r="B16" s="284">
        <v>2128</v>
      </c>
      <c r="C16" s="281">
        <f>SUM(C17:C17)</f>
        <v>0</v>
      </c>
      <c r="D16" s="281">
        <f>SUM(D17:D17)</f>
        <v>0</v>
      </c>
      <c r="E16" s="281">
        <f>SUM(E17:E17)</f>
        <v>0</v>
      </c>
      <c r="F16" s="281">
        <f t="shared" si="0"/>
        <v>0</v>
      </c>
      <c r="G16" s="281" t="e">
        <f t="shared" si="1"/>
        <v>#DIV/0!</v>
      </c>
    </row>
    <row r="17" spans="1:8" s="40" customFormat="1" ht="23.25" customHeight="1">
      <c r="A17" s="279"/>
      <c r="B17" s="285"/>
      <c r="C17" s="285"/>
      <c r="D17" s="281"/>
      <c r="E17" s="281"/>
      <c r="F17" s="282">
        <f t="shared" si="0"/>
        <v>0</v>
      </c>
      <c r="G17" s="281" t="e">
        <f t="shared" si="1"/>
        <v>#DIV/0!</v>
      </c>
    </row>
    <row r="18" spans="1:8" s="40" customFormat="1" ht="37.5" customHeight="1">
      <c r="A18" s="286" t="s">
        <v>432</v>
      </c>
      <c r="B18" s="285"/>
      <c r="C18" s="285"/>
      <c r="D18" s="282"/>
      <c r="E18" s="282"/>
      <c r="F18" s="282"/>
      <c r="G18" s="282"/>
    </row>
    <row r="19" spans="1:8" s="40" customFormat="1" ht="38.25" customHeight="1">
      <c r="A19" s="283" t="s">
        <v>433</v>
      </c>
      <c r="B19" s="284">
        <v>2123</v>
      </c>
      <c r="C19" s="281">
        <f>SUM(C20:C20)</f>
        <v>0</v>
      </c>
      <c r="D19" s="281">
        <f>SUM(D20:D20)</f>
        <v>0</v>
      </c>
      <c r="E19" s="281">
        <f>SUM(E20:E20)</f>
        <v>0</v>
      </c>
      <c r="F19" s="281">
        <f t="shared" si="0"/>
        <v>0</v>
      </c>
      <c r="G19" s="281" t="e">
        <f t="shared" si="1"/>
        <v>#DIV/0!</v>
      </c>
    </row>
    <row r="20" spans="1:8" s="40" customFormat="1" ht="24.75" customHeight="1">
      <c r="A20" s="279"/>
      <c r="B20" s="285"/>
      <c r="C20" s="285"/>
      <c r="D20" s="281"/>
      <c r="E20" s="281"/>
      <c r="F20" s="281">
        <f t="shared" si="0"/>
        <v>0</v>
      </c>
      <c r="G20" s="281" t="e">
        <f t="shared" si="1"/>
        <v>#DIV/0!</v>
      </c>
    </row>
    <row r="21" spans="1:8" s="40" customFormat="1" ht="26.25" customHeight="1">
      <c r="A21" s="288" t="s">
        <v>434</v>
      </c>
      <c r="B21" s="285"/>
      <c r="C21" s="285"/>
      <c r="D21" s="281"/>
      <c r="E21" s="281"/>
      <c r="F21" s="282"/>
      <c r="G21" s="281"/>
    </row>
    <row r="22" spans="1:8" s="40" customFormat="1" ht="41.25" customHeight="1">
      <c r="A22" s="283" t="s">
        <v>435</v>
      </c>
      <c r="B22" s="284">
        <v>2142</v>
      </c>
      <c r="C22" s="281">
        <f>SUM(C23:C23)</f>
        <v>0</v>
      </c>
      <c r="D22" s="281">
        <f>SUM(D23:D23)</f>
        <v>0</v>
      </c>
      <c r="E22" s="281">
        <f>SUM(E23:E23)</f>
        <v>0</v>
      </c>
      <c r="F22" s="282">
        <f t="shared" si="0"/>
        <v>0</v>
      </c>
      <c r="G22" s="281" t="e">
        <f t="shared" si="1"/>
        <v>#DIV/0!</v>
      </c>
    </row>
    <row r="23" spans="1:8" s="40" customFormat="1" ht="28.5" customHeight="1">
      <c r="A23" s="279"/>
      <c r="B23" s="285"/>
      <c r="C23" s="285"/>
      <c r="D23" s="281"/>
      <c r="E23" s="281"/>
      <c r="F23" s="282">
        <f t="shared" si="0"/>
        <v>0</v>
      </c>
      <c r="G23" s="281" t="e">
        <f t="shared" si="1"/>
        <v>#DIV/0!</v>
      </c>
    </row>
    <row r="24" spans="1:8">
      <c r="A24" s="289"/>
      <c r="D24" s="291"/>
      <c r="E24" s="292"/>
      <c r="F24" s="292"/>
      <c r="G24" s="292"/>
    </row>
    <row r="25" spans="1:8" ht="24.75" customHeight="1">
      <c r="A25" s="293" t="s">
        <v>375</v>
      </c>
      <c r="B25" s="294"/>
      <c r="C25" s="294"/>
      <c r="D25" s="295" t="s">
        <v>80</v>
      </c>
      <c r="E25" s="295"/>
      <c r="F25" s="600" t="s">
        <v>494</v>
      </c>
      <c r="G25" s="600"/>
      <c r="H25" s="73"/>
    </row>
    <row r="26" spans="1:8">
      <c r="A26" s="290" t="s">
        <v>377</v>
      </c>
      <c r="B26" s="296"/>
      <c r="C26" s="296"/>
      <c r="D26" s="296" t="s">
        <v>383</v>
      </c>
      <c r="E26" s="296"/>
      <c r="F26" s="601" t="s">
        <v>183</v>
      </c>
      <c r="G26" s="601"/>
      <c r="H26" s="76"/>
    </row>
    <row r="27" spans="1:8">
      <c r="A27" s="289"/>
      <c r="D27" s="291"/>
      <c r="E27" s="292"/>
      <c r="F27" s="292"/>
      <c r="G27" s="292"/>
    </row>
    <row r="28" spans="1:8">
      <c r="A28" s="289"/>
      <c r="D28" s="291"/>
      <c r="E28" s="292"/>
      <c r="F28" s="292"/>
      <c r="G28" s="292"/>
    </row>
    <row r="29" spans="1:8">
      <c r="A29" s="289"/>
      <c r="D29" s="291"/>
      <c r="E29" s="292"/>
      <c r="F29" s="292"/>
      <c r="G29" s="292"/>
    </row>
    <row r="30" spans="1:8">
      <c r="A30" s="289"/>
      <c r="D30" s="291"/>
      <c r="E30" s="292"/>
      <c r="F30" s="292"/>
      <c r="G30" s="292"/>
    </row>
    <row r="31" spans="1:8">
      <c r="A31" s="289"/>
      <c r="D31" s="291"/>
      <c r="E31" s="292"/>
      <c r="F31" s="292"/>
      <c r="G31" s="292"/>
    </row>
    <row r="32" spans="1:8">
      <c r="A32" s="289"/>
      <c r="D32" s="291"/>
      <c r="E32" s="292"/>
      <c r="F32" s="292"/>
      <c r="G32" s="292"/>
    </row>
    <row r="33" spans="1:7">
      <c r="A33" s="289"/>
      <c r="D33" s="291"/>
      <c r="E33" s="292"/>
      <c r="F33" s="292"/>
      <c r="G33" s="292"/>
    </row>
    <row r="34" spans="1:7">
      <c r="A34" s="289"/>
      <c r="D34" s="291"/>
      <c r="E34" s="292"/>
      <c r="F34" s="292"/>
      <c r="G34" s="292"/>
    </row>
    <row r="35" spans="1:7">
      <c r="A35" s="289"/>
      <c r="D35" s="291"/>
      <c r="E35" s="292"/>
      <c r="F35" s="292"/>
      <c r="G35" s="292"/>
    </row>
    <row r="36" spans="1:7">
      <c r="A36" s="289"/>
      <c r="D36" s="291"/>
      <c r="E36" s="292"/>
      <c r="F36" s="292"/>
      <c r="G36" s="292"/>
    </row>
    <row r="37" spans="1:7">
      <c r="A37" s="289"/>
      <c r="D37" s="291"/>
      <c r="E37" s="292"/>
      <c r="F37" s="292"/>
      <c r="G37" s="292"/>
    </row>
    <row r="38" spans="1:7">
      <c r="A38" s="289"/>
      <c r="D38" s="291"/>
      <c r="E38" s="292"/>
      <c r="F38" s="292"/>
      <c r="G38" s="292"/>
    </row>
    <row r="39" spans="1:7">
      <c r="A39" s="289"/>
      <c r="D39" s="291"/>
      <c r="E39" s="292"/>
      <c r="F39" s="292"/>
      <c r="G39" s="292"/>
    </row>
    <row r="40" spans="1:7">
      <c r="A40" s="289"/>
      <c r="D40" s="291"/>
      <c r="E40" s="292"/>
      <c r="F40" s="292"/>
      <c r="G40" s="292"/>
    </row>
    <row r="41" spans="1:7">
      <c r="A41" s="289"/>
      <c r="D41" s="291"/>
      <c r="E41" s="292"/>
      <c r="F41" s="292"/>
      <c r="G41" s="292"/>
    </row>
    <row r="42" spans="1:7">
      <c r="A42" s="289"/>
      <c r="D42" s="291"/>
      <c r="E42" s="292"/>
      <c r="F42" s="292"/>
      <c r="G42" s="292"/>
    </row>
    <row r="43" spans="1:7">
      <c r="A43" s="289"/>
      <c r="D43" s="291"/>
      <c r="E43" s="292"/>
      <c r="F43" s="292"/>
      <c r="G43" s="292"/>
    </row>
    <row r="44" spans="1:7">
      <c r="A44" s="289"/>
      <c r="D44" s="291"/>
      <c r="E44" s="292"/>
      <c r="F44" s="292"/>
      <c r="G44" s="292"/>
    </row>
    <row r="45" spans="1:7">
      <c r="A45" s="289"/>
      <c r="D45" s="291"/>
      <c r="E45" s="292"/>
      <c r="F45" s="292"/>
      <c r="G45" s="292"/>
    </row>
    <row r="46" spans="1:7">
      <c r="A46" s="289"/>
      <c r="D46" s="291"/>
      <c r="E46" s="292"/>
      <c r="F46" s="292"/>
      <c r="G46" s="292"/>
    </row>
    <row r="47" spans="1:7">
      <c r="A47" s="289"/>
      <c r="D47" s="291"/>
      <c r="E47" s="292"/>
      <c r="F47" s="292"/>
      <c r="G47" s="292"/>
    </row>
    <row r="48" spans="1:7">
      <c r="A48" s="289"/>
      <c r="D48" s="291"/>
      <c r="E48" s="292"/>
      <c r="F48" s="292"/>
      <c r="G48" s="292"/>
    </row>
    <row r="49" spans="1:7">
      <c r="A49" s="289"/>
      <c r="D49" s="291"/>
      <c r="E49" s="292"/>
      <c r="F49" s="292"/>
      <c r="G49" s="292"/>
    </row>
    <row r="50" spans="1:7">
      <c r="A50" s="289"/>
      <c r="D50" s="291"/>
      <c r="E50" s="292"/>
      <c r="F50" s="292"/>
      <c r="G50" s="292"/>
    </row>
    <row r="51" spans="1:7">
      <c r="A51" s="289"/>
      <c r="D51" s="291"/>
      <c r="E51" s="292"/>
      <c r="F51" s="292"/>
      <c r="G51" s="292"/>
    </row>
    <row r="52" spans="1:7">
      <c r="A52" s="289"/>
      <c r="D52" s="291"/>
      <c r="E52" s="292"/>
      <c r="F52" s="292"/>
      <c r="G52" s="292"/>
    </row>
    <row r="53" spans="1:7">
      <c r="A53" s="289"/>
      <c r="D53" s="291"/>
      <c r="E53" s="292"/>
      <c r="F53" s="292"/>
      <c r="G53" s="292"/>
    </row>
    <row r="54" spans="1:7">
      <c r="A54" s="289"/>
      <c r="D54" s="291"/>
      <c r="E54" s="292"/>
      <c r="F54" s="292"/>
      <c r="G54" s="292"/>
    </row>
    <row r="55" spans="1:7">
      <c r="A55" s="289"/>
      <c r="D55" s="291"/>
      <c r="E55" s="292"/>
      <c r="F55" s="292"/>
      <c r="G55" s="292"/>
    </row>
    <row r="56" spans="1:7">
      <c r="A56" s="289"/>
      <c r="D56" s="291"/>
      <c r="E56" s="292"/>
      <c r="F56" s="292"/>
      <c r="G56" s="292"/>
    </row>
    <row r="57" spans="1:7">
      <c r="A57" s="289"/>
      <c r="D57" s="291"/>
      <c r="E57" s="292"/>
      <c r="F57" s="292"/>
      <c r="G57" s="292"/>
    </row>
    <row r="58" spans="1:7">
      <c r="A58" s="289"/>
      <c r="D58" s="291"/>
      <c r="E58" s="292"/>
      <c r="F58" s="292"/>
      <c r="G58" s="292"/>
    </row>
    <row r="59" spans="1:7">
      <c r="A59" s="289"/>
      <c r="D59" s="291"/>
      <c r="E59" s="292"/>
      <c r="F59" s="292"/>
      <c r="G59" s="292"/>
    </row>
    <row r="60" spans="1:7">
      <c r="A60" s="289"/>
      <c r="D60" s="291"/>
      <c r="E60" s="292"/>
      <c r="F60" s="292"/>
      <c r="G60" s="292"/>
    </row>
    <row r="61" spans="1:7">
      <c r="A61" s="289"/>
      <c r="D61" s="291"/>
      <c r="E61" s="292"/>
      <c r="F61" s="292"/>
      <c r="G61" s="292"/>
    </row>
    <row r="62" spans="1:7">
      <c r="A62" s="289"/>
      <c r="D62" s="291"/>
      <c r="E62" s="292"/>
      <c r="F62" s="292"/>
      <c r="G62" s="292"/>
    </row>
    <row r="63" spans="1:7">
      <c r="A63" s="289"/>
      <c r="D63" s="291"/>
      <c r="E63" s="292"/>
      <c r="F63" s="292"/>
      <c r="G63" s="292"/>
    </row>
    <row r="64" spans="1:7">
      <c r="A64" s="289"/>
      <c r="D64" s="291"/>
      <c r="E64" s="292"/>
      <c r="F64" s="292"/>
      <c r="G64" s="292"/>
    </row>
    <row r="65" spans="1:7">
      <c r="A65" s="289"/>
      <c r="D65" s="291"/>
      <c r="E65" s="292"/>
      <c r="F65" s="292"/>
      <c r="G65" s="292"/>
    </row>
    <row r="66" spans="1:7">
      <c r="A66" s="289"/>
      <c r="D66" s="291"/>
      <c r="E66" s="292"/>
      <c r="F66" s="292"/>
      <c r="G66" s="292"/>
    </row>
    <row r="67" spans="1:7">
      <c r="A67" s="289"/>
      <c r="D67" s="291"/>
      <c r="E67" s="292"/>
      <c r="F67" s="292"/>
      <c r="G67" s="292"/>
    </row>
    <row r="68" spans="1:7">
      <c r="A68" s="289"/>
      <c r="D68" s="291"/>
      <c r="E68" s="292"/>
      <c r="F68" s="292"/>
      <c r="G68" s="292"/>
    </row>
    <row r="69" spans="1:7">
      <c r="A69" s="289"/>
      <c r="D69" s="291"/>
      <c r="E69" s="292"/>
      <c r="F69" s="292"/>
      <c r="G69" s="292"/>
    </row>
    <row r="70" spans="1:7">
      <c r="A70" s="289"/>
      <c r="D70" s="291"/>
      <c r="E70" s="292"/>
      <c r="F70" s="292"/>
      <c r="G70" s="292"/>
    </row>
    <row r="71" spans="1:7">
      <c r="A71" s="289"/>
      <c r="D71" s="291"/>
      <c r="E71" s="292"/>
      <c r="F71" s="292"/>
      <c r="G71" s="292"/>
    </row>
    <row r="72" spans="1:7">
      <c r="A72" s="289"/>
      <c r="D72" s="291"/>
      <c r="E72" s="292"/>
      <c r="F72" s="292"/>
      <c r="G72" s="292"/>
    </row>
    <row r="73" spans="1:7">
      <c r="A73" s="289"/>
      <c r="D73" s="291"/>
      <c r="E73" s="292"/>
      <c r="F73" s="292"/>
      <c r="G73" s="292"/>
    </row>
    <row r="74" spans="1:7">
      <c r="A74" s="289"/>
      <c r="D74" s="291"/>
      <c r="E74" s="292"/>
      <c r="F74" s="292"/>
      <c r="G74" s="292"/>
    </row>
    <row r="75" spans="1:7">
      <c r="A75" s="289"/>
      <c r="D75" s="291"/>
      <c r="E75" s="292"/>
      <c r="F75" s="292"/>
      <c r="G75" s="292"/>
    </row>
    <row r="76" spans="1:7">
      <c r="A76" s="289"/>
      <c r="D76" s="291"/>
      <c r="E76" s="292"/>
      <c r="F76" s="292"/>
      <c r="G76" s="292"/>
    </row>
    <row r="77" spans="1:7">
      <c r="A77" s="289"/>
      <c r="D77" s="291"/>
      <c r="E77" s="292"/>
      <c r="F77" s="292"/>
      <c r="G77" s="292"/>
    </row>
    <row r="78" spans="1:7">
      <c r="A78" s="289"/>
      <c r="D78" s="291"/>
      <c r="E78" s="292"/>
      <c r="F78" s="292"/>
      <c r="G78" s="292"/>
    </row>
    <row r="79" spans="1:7">
      <c r="A79" s="289"/>
      <c r="D79" s="291"/>
      <c r="E79" s="292"/>
      <c r="F79" s="292"/>
      <c r="G79" s="292"/>
    </row>
    <row r="80" spans="1:7">
      <c r="A80" s="289"/>
      <c r="D80" s="291"/>
      <c r="E80" s="292"/>
      <c r="F80" s="292"/>
      <c r="G80" s="292"/>
    </row>
    <row r="81" spans="1:1">
      <c r="A81" s="289"/>
    </row>
    <row r="82" spans="1:1">
      <c r="A82" s="297"/>
    </row>
    <row r="83" spans="1:1">
      <c r="A83" s="297"/>
    </row>
    <row r="84" spans="1:1">
      <c r="A84" s="297"/>
    </row>
    <row r="85" spans="1:1">
      <c r="A85" s="297"/>
    </row>
    <row r="86" spans="1:1">
      <c r="A86" s="297"/>
    </row>
    <row r="87" spans="1:1">
      <c r="A87" s="297"/>
    </row>
    <row r="88" spans="1:1">
      <c r="A88" s="297"/>
    </row>
    <row r="89" spans="1:1">
      <c r="A89" s="297"/>
    </row>
    <row r="90" spans="1:1">
      <c r="A90" s="297"/>
    </row>
    <row r="91" spans="1:1">
      <c r="A91" s="297"/>
    </row>
    <row r="92" spans="1:1">
      <c r="A92" s="297"/>
    </row>
    <row r="93" spans="1:1">
      <c r="A93" s="297"/>
    </row>
    <row r="94" spans="1:1">
      <c r="A94" s="297"/>
    </row>
    <row r="95" spans="1:1">
      <c r="A95" s="297"/>
    </row>
    <row r="96" spans="1:1">
      <c r="A96" s="297"/>
    </row>
    <row r="97" spans="1:1">
      <c r="A97" s="297"/>
    </row>
    <row r="98" spans="1:1">
      <c r="A98" s="297"/>
    </row>
    <row r="99" spans="1:1">
      <c r="A99" s="297"/>
    </row>
    <row r="100" spans="1:1">
      <c r="A100" s="297"/>
    </row>
    <row r="101" spans="1:1">
      <c r="A101" s="297"/>
    </row>
    <row r="102" spans="1:1">
      <c r="A102" s="297"/>
    </row>
    <row r="103" spans="1:1">
      <c r="A103" s="297"/>
    </row>
    <row r="104" spans="1:1">
      <c r="A104" s="297"/>
    </row>
    <row r="105" spans="1:1">
      <c r="A105" s="297"/>
    </row>
    <row r="106" spans="1:1">
      <c r="A106" s="297"/>
    </row>
    <row r="107" spans="1:1">
      <c r="A107" s="297"/>
    </row>
    <row r="108" spans="1:1">
      <c r="A108" s="297"/>
    </row>
    <row r="109" spans="1:1">
      <c r="A109" s="297"/>
    </row>
    <row r="110" spans="1:1">
      <c r="A110" s="297"/>
    </row>
    <row r="111" spans="1:1">
      <c r="A111" s="297"/>
    </row>
    <row r="112" spans="1:1">
      <c r="A112" s="297"/>
    </row>
    <row r="113" spans="1:1">
      <c r="A113" s="297"/>
    </row>
    <row r="114" spans="1:1">
      <c r="A114" s="297"/>
    </row>
    <row r="115" spans="1:1">
      <c r="A115" s="297"/>
    </row>
    <row r="116" spans="1:1">
      <c r="A116" s="297"/>
    </row>
    <row r="117" spans="1:1">
      <c r="A117" s="297"/>
    </row>
    <row r="118" spans="1:1">
      <c r="A118" s="297"/>
    </row>
    <row r="119" spans="1:1">
      <c r="A119" s="297"/>
    </row>
    <row r="120" spans="1:1">
      <c r="A120" s="297"/>
    </row>
    <row r="121" spans="1:1">
      <c r="A121" s="297"/>
    </row>
    <row r="122" spans="1:1">
      <c r="A122" s="297"/>
    </row>
    <row r="123" spans="1:1">
      <c r="A123" s="297"/>
    </row>
    <row r="124" spans="1:1">
      <c r="A124" s="297"/>
    </row>
    <row r="125" spans="1:1">
      <c r="A125" s="297"/>
    </row>
    <row r="126" spans="1:1">
      <c r="A126" s="297"/>
    </row>
    <row r="127" spans="1:1">
      <c r="A127" s="297"/>
    </row>
    <row r="128" spans="1:1">
      <c r="A128" s="297"/>
    </row>
    <row r="129" spans="1:1">
      <c r="A129" s="297"/>
    </row>
    <row r="130" spans="1:1">
      <c r="A130" s="297"/>
    </row>
    <row r="131" spans="1:1">
      <c r="A131" s="297"/>
    </row>
    <row r="132" spans="1:1">
      <c r="A132" s="297"/>
    </row>
    <row r="133" spans="1:1">
      <c r="A133" s="297"/>
    </row>
    <row r="134" spans="1:1">
      <c r="A134" s="297"/>
    </row>
    <row r="135" spans="1:1">
      <c r="A135" s="297"/>
    </row>
    <row r="136" spans="1:1">
      <c r="A136" s="297"/>
    </row>
    <row r="137" spans="1:1">
      <c r="A137" s="297"/>
    </row>
    <row r="138" spans="1:1">
      <c r="A138" s="297"/>
    </row>
    <row r="139" spans="1:1">
      <c r="A139" s="297"/>
    </row>
    <row r="140" spans="1:1">
      <c r="A140" s="297"/>
    </row>
    <row r="141" spans="1:1">
      <c r="A141" s="297"/>
    </row>
    <row r="142" spans="1:1">
      <c r="A142" s="297"/>
    </row>
    <row r="143" spans="1:1">
      <c r="A143" s="297"/>
    </row>
    <row r="144" spans="1:1">
      <c r="A144" s="297"/>
    </row>
    <row r="145" spans="1:1">
      <c r="A145" s="297"/>
    </row>
    <row r="146" spans="1:1">
      <c r="A146" s="297"/>
    </row>
    <row r="147" spans="1:1">
      <c r="A147" s="297"/>
    </row>
    <row r="148" spans="1:1">
      <c r="A148" s="297"/>
    </row>
    <row r="149" spans="1:1">
      <c r="A149" s="297"/>
    </row>
    <row r="150" spans="1:1">
      <c r="A150" s="297"/>
    </row>
    <row r="151" spans="1:1">
      <c r="A151" s="297"/>
    </row>
    <row r="152" spans="1:1">
      <c r="A152" s="297"/>
    </row>
    <row r="153" spans="1:1">
      <c r="A153" s="297"/>
    </row>
    <row r="154" spans="1:1">
      <c r="A154" s="297"/>
    </row>
    <row r="155" spans="1:1">
      <c r="A155" s="297"/>
    </row>
    <row r="156" spans="1:1">
      <c r="A156" s="297"/>
    </row>
    <row r="157" spans="1:1">
      <c r="A157" s="297"/>
    </row>
    <row r="158" spans="1:1">
      <c r="A158" s="297"/>
    </row>
    <row r="159" spans="1:1">
      <c r="A159" s="297"/>
    </row>
    <row r="160" spans="1:1">
      <c r="A160" s="297"/>
    </row>
    <row r="161" spans="1:1">
      <c r="A161" s="297"/>
    </row>
    <row r="162" spans="1:1">
      <c r="A162" s="297"/>
    </row>
    <row r="163" spans="1:1">
      <c r="A163" s="297"/>
    </row>
    <row r="164" spans="1:1">
      <c r="A164" s="297"/>
    </row>
    <row r="165" spans="1:1">
      <c r="A165" s="297"/>
    </row>
    <row r="166" spans="1:1">
      <c r="A166" s="297"/>
    </row>
    <row r="167" spans="1:1">
      <c r="A167" s="297"/>
    </row>
    <row r="168" spans="1:1">
      <c r="A168" s="297"/>
    </row>
    <row r="169" spans="1:1">
      <c r="A169" s="297"/>
    </row>
    <row r="170" spans="1:1">
      <c r="A170" s="297"/>
    </row>
    <row r="171" spans="1:1">
      <c r="A171" s="297"/>
    </row>
    <row r="172" spans="1:1">
      <c r="A172" s="297"/>
    </row>
    <row r="173" spans="1:1">
      <c r="A173" s="297"/>
    </row>
    <row r="174" spans="1:1">
      <c r="A174" s="297"/>
    </row>
    <row r="175" spans="1:1">
      <c r="A175" s="297"/>
    </row>
    <row r="176" spans="1:1">
      <c r="A176" s="297"/>
    </row>
    <row r="177" spans="1:1">
      <c r="A177" s="297"/>
    </row>
    <row r="178" spans="1:1">
      <c r="A178" s="297"/>
    </row>
    <row r="179" spans="1:1">
      <c r="A179" s="297"/>
    </row>
    <row r="180" spans="1:1">
      <c r="A180" s="297"/>
    </row>
    <row r="181" spans="1:1">
      <c r="A181" s="297"/>
    </row>
    <row r="182" spans="1:1">
      <c r="A182" s="297"/>
    </row>
    <row r="183" spans="1:1">
      <c r="A183" s="297"/>
    </row>
    <row r="184" spans="1:1">
      <c r="A184" s="297"/>
    </row>
    <row r="185" spans="1:1">
      <c r="A185" s="297"/>
    </row>
    <row r="186" spans="1:1">
      <c r="A186" s="297"/>
    </row>
    <row r="187" spans="1:1">
      <c r="A187" s="297"/>
    </row>
    <row r="188" spans="1:1">
      <c r="A188" s="297"/>
    </row>
    <row r="189" spans="1:1">
      <c r="A189" s="297"/>
    </row>
    <row r="190" spans="1:1">
      <c r="A190" s="297"/>
    </row>
    <row r="191" spans="1:1">
      <c r="A191" s="297"/>
    </row>
    <row r="192" spans="1:1">
      <c r="A192" s="297"/>
    </row>
    <row r="193" spans="1:1">
      <c r="A193" s="297"/>
    </row>
    <row r="194" spans="1:1">
      <c r="A194" s="297"/>
    </row>
    <row r="195" spans="1:1">
      <c r="A195" s="297"/>
    </row>
    <row r="196" spans="1:1">
      <c r="A196" s="297"/>
    </row>
    <row r="197" spans="1:1">
      <c r="A197" s="297"/>
    </row>
    <row r="198" spans="1:1">
      <c r="A198" s="297"/>
    </row>
    <row r="199" spans="1:1">
      <c r="A199" s="297"/>
    </row>
    <row r="200" spans="1:1">
      <c r="A200" s="297"/>
    </row>
    <row r="201" spans="1:1">
      <c r="A201" s="297"/>
    </row>
    <row r="202" spans="1:1">
      <c r="A202" s="297"/>
    </row>
    <row r="203" spans="1:1">
      <c r="A203" s="297"/>
    </row>
    <row r="204" spans="1:1">
      <c r="A204" s="297"/>
    </row>
    <row r="205" spans="1:1">
      <c r="A205" s="297"/>
    </row>
    <row r="206" spans="1:1">
      <c r="A206" s="297"/>
    </row>
    <row r="207" spans="1:1">
      <c r="A207" s="297"/>
    </row>
    <row r="208" spans="1:1">
      <c r="A208" s="297"/>
    </row>
    <row r="209" spans="1:1">
      <c r="A209" s="297"/>
    </row>
    <row r="210" spans="1:1">
      <c r="A210" s="297"/>
    </row>
    <row r="211" spans="1:1">
      <c r="A211" s="297"/>
    </row>
    <row r="212" spans="1:1">
      <c r="A212" s="297"/>
    </row>
    <row r="213" spans="1:1">
      <c r="A213" s="297"/>
    </row>
    <row r="214" spans="1:1">
      <c r="A214" s="297"/>
    </row>
    <row r="215" spans="1:1">
      <c r="A215" s="297"/>
    </row>
    <row r="216" spans="1:1">
      <c r="A216" s="297"/>
    </row>
    <row r="217" spans="1:1">
      <c r="A217" s="297"/>
    </row>
    <row r="218" spans="1:1">
      <c r="A218" s="297"/>
    </row>
    <row r="219" spans="1:1">
      <c r="A219" s="297"/>
    </row>
    <row r="220" spans="1:1">
      <c r="A220" s="297"/>
    </row>
    <row r="221" spans="1:1">
      <c r="A221" s="297"/>
    </row>
    <row r="222" spans="1:1">
      <c r="A222" s="297"/>
    </row>
    <row r="223" spans="1:1">
      <c r="A223" s="297"/>
    </row>
    <row r="224" spans="1:1">
      <c r="A224" s="297"/>
    </row>
    <row r="225" spans="1:1">
      <c r="A225" s="297"/>
    </row>
    <row r="226" spans="1:1">
      <c r="A226" s="297"/>
    </row>
    <row r="227" spans="1:1">
      <c r="A227" s="297"/>
    </row>
    <row r="228" spans="1:1">
      <c r="A228" s="297"/>
    </row>
    <row r="229" spans="1:1">
      <c r="A229" s="297"/>
    </row>
    <row r="230" spans="1:1">
      <c r="A230" s="297"/>
    </row>
    <row r="231" spans="1:1">
      <c r="A231" s="297"/>
    </row>
    <row r="232" spans="1:1">
      <c r="A232" s="297"/>
    </row>
    <row r="233" spans="1:1">
      <c r="A233" s="297"/>
    </row>
    <row r="234" spans="1:1">
      <c r="A234" s="297"/>
    </row>
    <row r="235" spans="1:1">
      <c r="A235" s="297"/>
    </row>
    <row r="236" spans="1:1">
      <c r="A236" s="297"/>
    </row>
    <row r="237" spans="1:1">
      <c r="A237" s="297"/>
    </row>
    <row r="238" spans="1:1">
      <c r="A238" s="297"/>
    </row>
    <row r="239" spans="1:1">
      <c r="A239" s="297"/>
    </row>
    <row r="240" spans="1:1">
      <c r="A240" s="297"/>
    </row>
    <row r="241" spans="1:1">
      <c r="A241" s="297"/>
    </row>
    <row r="242" spans="1:1">
      <c r="A242" s="297"/>
    </row>
    <row r="243" spans="1:1">
      <c r="A243" s="297"/>
    </row>
    <row r="244" spans="1:1">
      <c r="A244" s="297"/>
    </row>
    <row r="245" spans="1:1">
      <c r="A245" s="297"/>
    </row>
    <row r="246" spans="1:1">
      <c r="A246" s="297"/>
    </row>
    <row r="247" spans="1:1">
      <c r="A247" s="297"/>
    </row>
    <row r="248" spans="1:1">
      <c r="A248" s="297"/>
    </row>
  </sheetData>
  <mergeCells count="5">
    <mergeCell ref="F25:G25"/>
    <mergeCell ref="F26:G26"/>
    <mergeCell ref="A6:G6"/>
    <mergeCell ref="A11:G11"/>
    <mergeCell ref="A2:G2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73"/>
  <sheetViews>
    <sheetView view="pageBreakPreview" zoomScale="70" zoomScaleNormal="75" zoomScaleSheetLayoutView="70" workbookViewId="0">
      <pane xSplit="1" ySplit="6" topLeftCell="B7" activePane="bottomRight" state="frozen"/>
      <selection activeCell="A67" sqref="A67"/>
      <selection pane="topRight" activeCell="A67" sqref="A67"/>
      <selection pane="bottomLeft" activeCell="A67" sqref="A67"/>
      <selection pane="bottomRight" activeCell="D65" sqref="D65"/>
    </sheetView>
  </sheetViews>
  <sheetFormatPr defaultColWidth="9.1796875" defaultRowHeight="18"/>
  <cols>
    <col min="1" max="1" width="88" style="51" customWidth="1"/>
    <col min="2" max="2" width="15" style="51" customWidth="1"/>
    <col min="3" max="4" width="20.453125" style="51" customWidth="1"/>
    <col min="5" max="5" width="17.7265625" style="51" customWidth="1"/>
    <col min="6" max="6" width="16.26953125" style="51" customWidth="1"/>
    <col min="7" max="7" width="17.54296875" style="51" customWidth="1"/>
    <col min="8" max="8" width="18.453125" style="51" customWidth="1"/>
    <col min="9" max="9" width="12" style="51" bestFit="1" customWidth="1"/>
    <col min="10" max="16384" width="9.1796875" style="51"/>
  </cols>
  <sheetData>
    <row r="1" spans="1:11" ht="20">
      <c r="H1" s="129" t="s">
        <v>360</v>
      </c>
    </row>
    <row r="2" spans="1:11" ht="22.5">
      <c r="A2" s="576" t="s">
        <v>233</v>
      </c>
      <c r="B2" s="576"/>
      <c r="C2" s="576"/>
      <c r="D2" s="576"/>
      <c r="E2" s="576"/>
      <c r="F2" s="576"/>
      <c r="G2" s="576"/>
      <c r="H2" s="576"/>
    </row>
    <row r="3" spans="1:11">
      <c r="A3" s="130"/>
      <c r="B3" s="130"/>
      <c r="C3" s="130"/>
      <c r="D3" s="130"/>
      <c r="E3" s="130"/>
      <c r="F3" s="130"/>
      <c r="G3" s="130"/>
      <c r="H3" s="130" t="s">
        <v>385</v>
      </c>
      <c r="I3" s="521"/>
      <c r="J3" s="521"/>
      <c r="K3" s="521"/>
    </row>
    <row r="4" spans="1:11" ht="48" customHeight="1">
      <c r="A4" s="574" t="s">
        <v>162</v>
      </c>
      <c r="B4" s="606" t="s">
        <v>0</v>
      </c>
      <c r="C4" s="574" t="s">
        <v>288</v>
      </c>
      <c r="D4" s="574"/>
      <c r="E4" s="580" t="s">
        <v>461</v>
      </c>
      <c r="F4" s="580"/>
      <c r="G4" s="580"/>
      <c r="H4" s="580"/>
    </row>
    <row r="5" spans="1:11" ht="56.25" customHeight="1">
      <c r="A5" s="574"/>
      <c r="B5" s="606"/>
      <c r="C5" s="38" t="s">
        <v>466</v>
      </c>
      <c r="D5" s="38" t="s">
        <v>462</v>
      </c>
      <c r="E5" s="38" t="s">
        <v>152</v>
      </c>
      <c r="F5" s="38" t="s">
        <v>147</v>
      </c>
      <c r="G5" s="39" t="s">
        <v>625</v>
      </c>
      <c r="H5" s="39" t="s">
        <v>620</v>
      </c>
    </row>
    <row r="6" spans="1:11" ht="22.5" customHeight="1">
      <c r="A6" s="39">
        <v>1</v>
      </c>
      <c r="B6" s="131">
        <v>2</v>
      </c>
      <c r="C6" s="39">
        <v>3</v>
      </c>
      <c r="D6" s="131">
        <v>4</v>
      </c>
      <c r="E6" s="39">
        <v>5</v>
      </c>
      <c r="F6" s="131">
        <v>6</v>
      </c>
      <c r="G6" s="39">
        <v>7</v>
      </c>
      <c r="H6" s="131">
        <v>8</v>
      </c>
    </row>
    <row r="7" spans="1:11" ht="27.75" customHeight="1">
      <c r="A7" s="132" t="s">
        <v>244</v>
      </c>
      <c r="B7" s="133"/>
      <c r="C7" s="133"/>
      <c r="D7" s="133"/>
      <c r="E7" s="133"/>
      <c r="F7" s="133"/>
      <c r="G7" s="133"/>
      <c r="H7" s="134"/>
    </row>
    <row r="8" spans="1:11" s="137" customFormat="1" ht="30" customHeight="1">
      <c r="A8" s="135" t="s">
        <v>219</v>
      </c>
      <c r="B8" s="136">
        <v>3000</v>
      </c>
      <c r="C8" s="24">
        <f>SUM(C9:C10,C12:C17)</f>
        <v>3645.2</v>
      </c>
      <c r="D8" s="24">
        <f t="shared" ref="D8:F8" si="0">SUM(D9:D10,D12:D17)</f>
        <v>3256.8</v>
      </c>
      <c r="E8" s="24">
        <f t="shared" si="0"/>
        <v>4566.5</v>
      </c>
      <c r="F8" s="24">
        <f t="shared" si="0"/>
        <v>3250.0000000000005</v>
      </c>
      <c r="G8" s="24">
        <f>F8-E8</f>
        <v>-1316.4999999999995</v>
      </c>
      <c r="H8" s="60">
        <f>(F8/E8)*100</f>
        <v>71.170480674477176</v>
      </c>
    </row>
    <row r="9" spans="1:11" ht="27.75" customHeight="1">
      <c r="A9" s="62" t="s">
        <v>320</v>
      </c>
      <c r="B9" s="28">
        <v>3010</v>
      </c>
      <c r="C9" s="26">
        <v>2548.6999999999998</v>
      </c>
      <c r="D9" s="522">
        <f>1918.8+0.4+6.8</f>
        <v>1926</v>
      </c>
      <c r="E9" s="26">
        <v>3266.4</v>
      </c>
      <c r="F9" s="26">
        <f>1918.8+0.4</f>
        <v>1919.2</v>
      </c>
      <c r="G9" s="26">
        <f t="shared" ref="G9:G39" si="1">F9-E9</f>
        <v>-1347.2</v>
      </c>
      <c r="H9" s="64">
        <f t="shared" ref="H9:H41" si="2">(F9/E9)*100</f>
        <v>58.755816801371537</v>
      </c>
      <c r="I9" s="26"/>
    </row>
    <row r="10" spans="1:11" ht="27.75" customHeight="1">
      <c r="A10" s="62" t="s">
        <v>234</v>
      </c>
      <c r="B10" s="28">
        <v>3020</v>
      </c>
      <c r="C10" s="63"/>
      <c r="D10" s="26"/>
      <c r="E10" s="63"/>
      <c r="F10" s="26"/>
      <c r="G10" s="26">
        <f t="shared" si="1"/>
        <v>0</v>
      </c>
      <c r="H10" s="359" t="e">
        <f t="shared" si="2"/>
        <v>#DIV/0!</v>
      </c>
    </row>
    <row r="11" spans="1:11" ht="27.75" customHeight="1">
      <c r="A11" s="62" t="s">
        <v>235</v>
      </c>
      <c r="B11" s="28">
        <v>3021</v>
      </c>
      <c r="C11" s="63"/>
      <c r="D11" s="26"/>
      <c r="E11" s="63"/>
      <c r="F11" s="26"/>
      <c r="G11" s="26">
        <f t="shared" si="1"/>
        <v>0</v>
      </c>
      <c r="H11" s="359" t="e">
        <f t="shared" si="2"/>
        <v>#DIV/0!</v>
      </c>
    </row>
    <row r="12" spans="1:11" ht="42" customHeight="1">
      <c r="A12" s="465" t="s">
        <v>632</v>
      </c>
      <c r="B12" s="28">
        <v>3030</v>
      </c>
      <c r="C12" s="26">
        <v>1094.0999999999999</v>
      </c>
      <c r="D12" s="341">
        <v>1300.0999999999999</v>
      </c>
      <c r="E12" s="26">
        <v>1300.0999999999999</v>
      </c>
      <c r="F12" s="341">
        <v>1300.0999999999999</v>
      </c>
      <c r="G12" s="26">
        <f t="shared" si="1"/>
        <v>0</v>
      </c>
      <c r="H12" s="64">
        <f t="shared" si="2"/>
        <v>100</v>
      </c>
    </row>
    <row r="13" spans="1:11" ht="27.75" customHeight="1">
      <c r="A13" s="62" t="s">
        <v>386</v>
      </c>
      <c r="B13" s="28">
        <v>3040</v>
      </c>
      <c r="C13" s="63"/>
      <c r="D13" s="26"/>
      <c r="E13" s="63"/>
      <c r="F13" s="63"/>
      <c r="G13" s="26">
        <f t="shared" si="1"/>
        <v>0</v>
      </c>
      <c r="H13" s="359" t="e">
        <f t="shared" si="2"/>
        <v>#DIV/0!</v>
      </c>
    </row>
    <row r="14" spans="1:11" ht="27.75" customHeight="1">
      <c r="A14" s="62" t="s">
        <v>220</v>
      </c>
      <c r="B14" s="28">
        <v>3050</v>
      </c>
      <c r="C14" s="63"/>
      <c r="D14" s="26"/>
      <c r="E14" s="63"/>
      <c r="F14" s="63"/>
      <c r="G14" s="26">
        <f t="shared" si="1"/>
        <v>0</v>
      </c>
      <c r="H14" s="359" t="e">
        <f t="shared" si="2"/>
        <v>#DIV/0!</v>
      </c>
    </row>
    <row r="15" spans="1:11" ht="27.75" customHeight="1">
      <c r="A15" s="62" t="s">
        <v>388</v>
      </c>
      <c r="B15" s="28">
        <v>3060</v>
      </c>
      <c r="C15" s="63"/>
      <c r="D15" s="26"/>
      <c r="E15" s="63"/>
      <c r="F15" s="63"/>
      <c r="G15" s="26"/>
      <c r="H15" s="64"/>
    </row>
    <row r="16" spans="1:11" ht="46.5" customHeight="1">
      <c r="A16" s="62" t="s">
        <v>387</v>
      </c>
      <c r="B16" s="28">
        <v>3070</v>
      </c>
      <c r="C16" s="26">
        <v>2.4</v>
      </c>
      <c r="D16" s="26">
        <v>0.8</v>
      </c>
      <c r="E16" s="63"/>
      <c r="F16" s="26">
        <v>0.8</v>
      </c>
      <c r="G16" s="341">
        <f t="shared" si="1"/>
        <v>0.8</v>
      </c>
      <c r="H16" s="517"/>
    </row>
    <row r="17" spans="1:8" ht="51" customHeight="1">
      <c r="A17" s="465" t="s">
        <v>611</v>
      </c>
      <c r="B17" s="28">
        <v>3080</v>
      </c>
      <c r="C17" s="63"/>
      <c r="D17" s="341">
        <v>29.9</v>
      </c>
      <c r="E17" s="63"/>
      <c r="F17" s="341">
        <v>29.9</v>
      </c>
      <c r="G17" s="341">
        <f t="shared" si="1"/>
        <v>29.9</v>
      </c>
      <c r="H17" s="516" t="e">
        <f t="shared" si="2"/>
        <v>#DIV/0!</v>
      </c>
    </row>
    <row r="18" spans="1:8" s="137" customFormat="1" ht="30" customHeight="1">
      <c r="A18" s="135" t="s">
        <v>228</v>
      </c>
      <c r="B18" s="136">
        <v>3100</v>
      </c>
      <c r="C18" s="24">
        <f>SUM(C19:C20,C21,C32,C33)</f>
        <v>-3663.8999999999996</v>
      </c>
      <c r="D18" s="24">
        <f t="shared" ref="D18:F18" si="3">SUM(D19:D20,D21,D32,D33)</f>
        <v>-3255.2000000000003</v>
      </c>
      <c r="E18" s="24">
        <f t="shared" si="3"/>
        <v>-4571.6000000000004</v>
      </c>
      <c r="F18" s="24">
        <f t="shared" si="3"/>
        <v>-3248.4</v>
      </c>
      <c r="G18" s="343">
        <f t="shared" si="1"/>
        <v>1323.2000000000003</v>
      </c>
      <c r="H18" s="519">
        <f t="shared" si="2"/>
        <v>71.056085396797613</v>
      </c>
    </row>
    <row r="19" spans="1:8" ht="27.75" customHeight="1">
      <c r="A19" s="62" t="s">
        <v>223</v>
      </c>
      <c r="B19" s="28">
        <v>3110</v>
      </c>
      <c r="C19" s="26">
        <v>-1604.1</v>
      </c>
      <c r="D19" s="26">
        <f>-1428.9-6.8</f>
        <v>-1435.7</v>
      </c>
      <c r="E19" s="26">
        <v>-2053.1</v>
      </c>
      <c r="F19" s="26">
        <v>-1428.9</v>
      </c>
      <c r="G19" s="341">
        <f t="shared" si="1"/>
        <v>624.19999999999982</v>
      </c>
      <c r="H19" s="517">
        <f t="shared" si="2"/>
        <v>69.597194486386442</v>
      </c>
    </row>
    <row r="20" spans="1:8" ht="27.75" customHeight="1">
      <c r="A20" s="62" t="s">
        <v>224</v>
      </c>
      <c r="B20" s="28">
        <v>3120</v>
      </c>
      <c r="C20" s="26">
        <v>-1282.5999999999999</v>
      </c>
      <c r="D20" s="26">
        <v>-1182.5999999999999</v>
      </c>
      <c r="E20" s="26">
        <v>-1366.5</v>
      </c>
      <c r="F20" s="26">
        <v>-1182.5999999999999</v>
      </c>
      <c r="G20" s="341">
        <f t="shared" si="1"/>
        <v>183.90000000000009</v>
      </c>
      <c r="H20" s="517">
        <f t="shared" si="2"/>
        <v>86.542261251372111</v>
      </c>
    </row>
    <row r="21" spans="1:8" ht="42" customHeight="1">
      <c r="A21" s="62" t="s">
        <v>236</v>
      </c>
      <c r="B21" s="28">
        <v>3130</v>
      </c>
      <c r="C21" s="26">
        <f>SUM(C22:C31)</f>
        <v>-777.19999999999993</v>
      </c>
      <c r="D21" s="26">
        <f t="shared" ref="D21:E21" si="4">SUM(D22:D31)</f>
        <v>-633.9</v>
      </c>
      <c r="E21" s="26">
        <f t="shared" si="4"/>
        <v>-1150</v>
      </c>
      <c r="F21" s="26">
        <f t="shared" ref="F21" si="5">SUM(F22:F31)</f>
        <v>-633.9</v>
      </c>
      <c r="G21" s="341">
        <f t="shared" si="1"/>
        <v>516.1</v>
      </c>
      <c r="H21" s="517">
        <f t="shared" si="2"/>
        <v>55.121739130434776</v>
      </c>
    </row>
    <row r="22" spans="1:8" ht="27.75" customHeight="1">
      <c r="A22" s="62" t="s">
        <v>225</v>
      </c>
      <c r="B22" s="28">
        <v>3131</v>
      </c>
      <c r="C22" s="26">
        <v>-8.1999999999999993</v>
      </c>
      <c r="D22" s="26">
        <v>-8.1999999999999993</v>
      </c>
      <c r="E22" s="63">
        <v>0</v>
      </c>
      <c r="F22" s="26">
        <v>-8.1999999999999993</v>
      </c>
      <c r="G22" s="341">
        <f t="shared" ref="G22" si="6">F22-E22</f>
        <v>-8.1999999999999993</v>
      </c>
      <c r="H22" s="516" t="e">
        <f t="shared" ref="H22" si="7">(F22/E22)*100</f>
        <v>#DIV/0!</v>
      </c>
    </row>
    <row r="23" spans="1:8" ht="27.75" customHeight="1">
      <c r="A23" s="62" t="s">
        <v>226</v>
      </c>
      <c r="B23" s="28">
        <v>3132</v>
      </c>
      <c r="C23" s="26">
        <v>-11.8</v>
      </c>
      <c r="D23" s="26">
        <v>-2</v>
      </c>
      <c r="E23" s="26">
        <v>-260.39999999999998</v>
      </c>
      <c r="F23" s="26">
        <v>-2</v>
      </c>
      <c r="G23" s="341">
        <f t="shared" si="1"/>
        <v>258.39999999999998</v>
      </c>
      <c r="H23" s="517">
        <f t="shared" si="2"/>
        <v>0.76804915514592942</v>
      </c>
    </row>
    <row r="24" spans="1:8" ht="27.75" customHeight="1">
      <c r="A24" s="62" t="s">
        <v>70</v>
      </c>
      <c r="B24" s="28">
        <v>3133</v>
      </c>
      <c r="C24" s="26">
        <v>-235.5</v>
      </c>
      <c r="D24" s="26">
        <v>-218.3</v>
      </c>
      <c r="E24" s="26">
        <v>-298.5</v>
      </c>
      <c r="F24" s="26">
        <v>-218.3</v>
      </c>
      <c r="G24" s="341">
        <f t="shared" ref="G24" si="8">F24-E24</f>
        <v>80.199999999999989</v>
      </c>
      <c r="H24" s="517">
        <f t="shared" ref="H24" si="9">(F24/E24)*100</f>
        <v>73.132328308207704</v>
      </c>
    </row>
    <row r="25" spans="1:8" ht="27.75" customHeight="1">
      <c r="A25" s="62" t="s">
        <v>71</v>
      </c>
      <c r="B25" s="28">
        <v>3134</v>
      </c>
      <c r="C25" s="26" t="s">
        <v>196</v>
      </c>
      <c r="D25" s="26" t="s">
        <v>196</v>
      </c>
      <c r="E25" s="63" t="s">
        <v>196</v>
      </c>
      <c r="F25" s="26" t="s">
        <v>196</v>
      </c>
      <c r="G25" s="515" t="e">
        <f t="shared" si="1"/>
        <v>#VALUE!</v>
      </c>
      <c r="H25" s="516" t="e">
        <f t="shared" si="2"/>
        <v>#VALUE!</v>
      </c>
    </row>
    <row r="26" spans="1:8" ht="27.75" customHeight="1">
      <c r="A26" s="62" t="s">
        <v>299</v>
      </c>
      <c r="B26" s="28">
        <v>3135</v>
      </c>
      <c r="C26" s="26">
        <v>-207</v>
      </c>
      <c r="D26" s="26">
        <v>-124.4</v>
      </c>
      <c r="E26" s="26">
        <v>-201</v>
      </c>
      <c r="F26" s="26">
        <v>-124.4</v>
      </c>
      <c r="G26" s="26">
        <f t="shared" si="1"/>
        <v>76.599999999999994</v>
      </c>
      <c r="H26" s="64">
        <f t="shared" si="2"/>
        <v>61.890547263681597</v>
      </c>
    </row>
    <row r="27" spans="1:8" ht="27.75" customHeight="1">
      <c r="A27" s="62" t="s">
        <v>300</v>
      </c>
      <c r="B27" s="28">
        <v>3136</v>
      </c>
      <c r="C27" s="26" t="s">
        <v>196</v>
      </c>
      <c r="D27" s="26" t="s">
        <v>196</v>
      </c>
      <c r="E27" s="63" t="s">
        <v>196</v>
      </c>
      <c r="F27" s="26" t="s">
        <v>196</v>
      </c>
      <c r="G27" s="360" t="e">
        <f t="shared" si="1"/>
        <v>#VALUE!</v>
      </c>
      <c r="H27" s="359" t="e">
        <f t="shared" si="2"/>
        <v>#VALUE!</v>
      </c>
    </row>
    <row r="28" spans="1:8" ht="27.75" customHeight="1">
      <c r="A28" s="62" t="s">
        <v>307</v>
      </c>
      <c r="B28" s="28">
        <v>3137</v>
      </c>
      <c r="C28" s="26" t="s">
        <v>196</v>
      </c>
      <c r="D28" s="26" t="s">
        <v>196</v>
      </c>
      <c r="E28" s="63" t="s">
        <v>196</v>
      </c>
      <c r="F28" s="26" t="s">
        <v>196</v>
      </c>
      <c r="G28" s="360" t="e">
        <f t="shared" si="1"/>
        <v>#VALUE!</v>
      </c>
      <c r="H28" s="359" t="e">
        <f t="shared" si="2"/>
        <v>#VALUE!</v>
      </c>
    </row>
    <row r="29" spans="1:8" ht="27.75" customHeight="1">
      <c r="A29" s="62" t="s">
        <v>381</v>
      </c>
      <c r="B29" s="28">
        <v>3138</v>
      </c>
      <c r="C29" s="26">
        <v>-19.7</v>
      </c>
      <c r="D29" s="26">
        <v>-18.2</v>
      </c>
      <c r="E29" s="26">
        <v>-24.9</v>
      </c>
      <c r="F29" s="26">
        <v>-18.2</v>
      </c>
      <c r="G29" s="26">
        <f t="shared" si="1"/>
        <v>6.6999999999999993</v>
      </c>
      <c r="H29" s="64">
        <f t="shared" si="2"/>
        <v>73.092369477911646</v>
      </c>
    </row>
    <row r="30" spans="1:8" ht="45" customHeight="1">
      <c r="A30" s="62" t="s">
        <v>438</v>
      </c>
      <c r="B30" s="28">
        <v>3139</v>
      </c>
      <c r="C30" s="26">
        <v>-294.89999999999998</v>
      </c>
      <c r="D30" s="26">
        <v>-262.7</v>
      </c>
      <c r="E30" s="26">
        <v>-364.6</v>
      </c>
      <c r="F30" s="26">
        <v>-262.7</v>
      </c>
      <c r="G30" s="341">
        <f t="shared" ref="G30" si="10">F30-E30</f>
        <v>101.90000000000003</v>
      </c>
      <c r="H30" s="517">
        <f t="shared" ref="H30" si="11">(F30/E30)*100</f>
        <v>72.05156335710366</v>
      </c>
    </row>
    <row r="31" spans="1:8" ht="31.5" customHeight="1">
      <c r="A31" s="62" t="s">
        <v>532</v>
      </c>
      <c r="B31" s="28">
        <v>3140</v>
      </c>
      <c r="C31" s="26">
        <v>-0.1</v>
      </c>
      <c r="D31" s="26">
        <v>-0.1</v>
      </c>
      <c r="E31" s="26">
        <v>-0.6</v>
      </c>
      <c r="F31" s="26">
        <v>-0.1</v>
      </c>
      <c r="G31" s="26">
        <f t="shared" si="1"/>
        <v>0.5</v>
      </c>
      <c r="H31" s="64">
        <f t="shared" si="2"/>
        <v>16.666666666666668</v>
      </c>
    </row>
    <row r="32" spans="1:8" ht="27.75" customHeight="1">
      <c r="A32" s="62" t="s">
        <v>227</v>
      </c>
      <c r="B32" s="28">
        <v>3150</v>
      </c>
      <c r="C32" s="26" t="s">
        <v>196</v>
      </c>
      <c r="D32" s="26" t="s">
        <v>196</v>
      </c>
      <c r="E32" s="63" t="s">
        <v>196</v>
      </c>
      <c r="F32" s="26" t="s">
        <v>196</v>
      </c>
      <c r="G32" s="360" t="e">
        <f t="shared" si="1"/>
        <v>#VALUE!</v>
      </c>
      <c r="H32" s="359" t="e">
        <f t="shared" si="2"/>
        <v>#VALUE!</v>
      </c>
    </row>
    <row r="33" spans="1:8" ht="27.75" customHeight="1">
      <c r="A33" s="62" t="s">
        <v>533</v>
      </c>
      <c r="B33" s="28">
        <v>3160</v>
      </c>
      <c r="C33" s="26" t="s">
        <v>196</v>
      </c>
      <c r="D33" s="26">
        <v>-3</v>
      </c>
      <c r="E33" s="26">
        <v>-2</v>
      </c>
      <c r="F33" s="26">
        <v>-3</v>
      </c>
      <c r="G33" s="26">
        <f t="shared" si="1"/>
        <v>-1</v>
      </c>
      <c r="H33" s="64">
        <f t="shared" si="2"/>
        <v>150</v>
      </c>
    </row>
    <row r="34" spans="1:8" s="137" customFormat="1" ht="30" customHeight="1">
      <c r="A34" s="135" t="s">
        <v>241</v>
      </c>
      <c r="B34" s="136">
        <v>3195</v>
      </c>
      <c r="C34" s="24">
        <f>SUM(C8,C18)</f>
        <v>-18.699999999999818</v>
      </c>
      <c r="D34" s="24">
        <f>SUM(D8,D18)</f>
        <v>1.5999999999999091</v>
      </c>
      <c r="E34" s="24">
        <f>SUM(E8,E18)</f>
        <v>-5.1000000000003638</v>
      </c>
      <c r="F34" s="24">
        <f>SUM(F8,F18)</f>
        <v>1.6000000000003638</v>
      </c>
      <c r="G34" s="24">
        <f t="shared" si="1"/>
        <v>6.7000000000007276</v>
      </c>
      <c r="H34" s="60">
        <f t="shared" si="2"/>
        <v>-31.372549019612737</v>
      </c>
    </row>
    <row r="35" spans="1:8" s="137" customFormat="1" ht="30" customHeight="1">
      <c r="A35" s="138" t="s">
        <v>245</v>
      </c>
      <c r="B35" s="136"/>
      <c r="C35" s="59"/>
      <c r="D35" s="59"/>
      <c r="E35" s="59"/>
      <c r="F35" s="59"/>
      <c r="G35" s="24">
        <f t="shared" si="1"/>
        <v>0</v>
      </c>
      <c r="H35" s="361" t="e">
        <f t="shared" si="2"/>
        <v>#DIV/0!</v>
      </c>
    </row>
    <row r="36" spans="1:8" s="137" customFormat="1" ht="30" customHeight="1">
      <c r="A36" s="135" t="s">
        <v>221</v>
      </c>
      <c r="B36" s="136">
        <v>3200</v>
      </c>
      <c r="C36" s="24">
        <f>SUM(C37:C40)</f>
        <v>402.7</v>
      </c>
      <c r="D36" s="24">
        <f>SUM(D37:D40)</f>
        <v>500.3</v>
      </c>
      <c r="E36" s="24">
        <f>SUM(E37:E40)</f>
        <v>500.3</v>
      </c>
      <c r="F36" s="24">
        <f>SUM(F37:F40)</f>
        <v>500.3</v>
      </c>
      <c r="G36" s="24">
        <f>F36-E36</f>
        <v>0</v>
      </c>
      <c r="H36" s="60">
        <f t="shared" si="2"/>
        <v>100</v>
      </c>
    </row>
    <row r="37" spans="1:8" ht="27.75" customHeight="1">
      <c r="A37" s="62" t="s">
        <v>237</v>
      </c>
      <c r="B37" s="28">
        <v>3210</v>
      </c>
      <c r="C37" s="63"/>
      <c r="D37" s="26"/>
      <c r="E37" s="26"/>
      <c r="F37" s="63"/>
      <c r="G37" s="26">
        <f t="shared" si="1"/>
        <v>0</v>
      </c>
      <c r="H37" s="359" t="e">
        <f t="shared" si="2"/>
        <v>#DIV/0!</v>
      </c>
    </row>
    <row r="38" spans="1:8" ht="27.75" customHeight="1">
      <c r="A38" s="62" t="s">
        <v>238</v>
      </c>
      <c r="B38" s="28">
        <v>3220</v>
      </c>
      <c r="C38" s="63"/>
      <c r="D38" s="26"/>
      <c r="E38" s="26"/>
      <c r="F38" s="63"/>
      <c r="G38" s="26">
        <f t="shared" si="1"/>
        <v>0</v>
      </c>
      <c r="H38" s="359" t="e">
        <f t="shared" si="2"/>
        <v>#DIV/0!</v>
      </c>
    </row>
    <row r="39" spans="1:8" ht="27.75" customHeight="1">
      <c r="A39" s="62" t="s">
        <v>48</v>
      </c>
      <c r="B39" s="28">
        <v>3230</v>
      </c>
      <c r="C39" s="63"/>
      <c r="D39" s="26"/>
      <c r="E39" s="26"/>
      <c r="F39" s="63"/>
      <c r="G39" s="26">
        <f t="shared" si="1"/>
        <v>0</v>
      </c>
      <c r="H39" s="359" t="e">
        <f t="shared" si="2"/>
        <v>#DIV/0!</v>
      </c>
    </row>
    <row r="40" spans="1:8" ht="27.75" customHeight="1">
      <c r="A40" s="62" t="s">
        <v>534</v>
      </c>
      <c r="B40" s="28">
        <v>3240</v>
      </c>
      <c r="C40" s="26">
        <v>402.7</v>
      </c>
      <c r="D40" s="26">
        <v>500.3</v>
      </c>
      <c r="E40" s="26">
        <v>500.3</v>
      </c>
      <c r="F40" s="26">
        <v>500.3</v>
      </c>
      <c r="G40" s="26">
        <f>F40-E40</f>
        <v>0</v>
      </c>
      <c r="H40" s="64">
        <f t="shared" si="2"/>
        <v>100</v>
      </c>
    </row>
    <row r="41" spans="1:8" s="137" customFormat="1" ht="30" customHeight="1">
      <c r="A41" s="135" t="s">
        <v>229</v>
      </c>
      <c r="B41" s="136">
        <v>3255</v>
      </c>
      <c r="C41" s="24">
        <f>SUM(C42,C44,C51)</f>
        <v>-476.7</v>
      </c>
      <c r="D41" s="24">
        <f>SUM(D42,D44,D51)</f>
        <v>-500.3</v>
      </c>
      <c r="E41" s="24">
        <f>SUM(E42,E44,E51)</f>
        <v>-500.3</v>
      </c>
      <c r="F41" s="24">
        <f>SUM(F42,F44,F51)</f>
        <v>-500.3</v>
      </c>
      <c r="G41" s="24">
        <f>F41-E41</f>
        <v>0</v>
      </c>
      <c r="H41" s="60">
        <f t="shared" si="2"/>
        <v>100</v>
      </c>
    </row>
    <row r="42" spans="1:8" s="137" customFormat="1" ht="30" customHeight="1">
      <c r="A42" s="139" t="s">
        <v>389</v>
      </c>
      <c r="B42" s="140">
        <v>3260</v>
      </c>
      <c r="C42" s="26" t="s">
        <v>196</v>
      </c>
      <c r="D42" s="63" t="s">
        <v>196</v>
      </c>
      <c r="E42" s="63" t="s">
        <v>196</v>
      </c>
      <c r="F42" s="63" t="s">
        <v>196</v>
      </c>
      <c r="G42" s="515" t="e">
        <f t="shared" ref="G42:G68" si="12">F42-E42</f>
        <v>#VALUE!</v>
      </c>
      <c r="H42" s="516" t="e">
        <f t="shared" ref="H42:H68" si="13">(F42/E42)*100</f>
        <v>#VALUE!</v>
      </c>
    </row>
    <row r="43" spans="1:8" s="137" customFormat="1" ht="30" customHeight="1">
      <c r="A43" s="139" t="s">
        <v>390</v>
      </c>
      <c r="B43" s="140">
        <v>3261</v>
      </c>
      <c r="C43" s="26" t="s">
        <v>196</v>
      </c>
      <c r="D43" s="63" t="s">
        <v>196</v>
      </c>
      <c r="E43" s="63" t="s">
        <v>196</v>
      </c>
      <c r="F43" s="63" t="s">
        <v>196</v>
      </c>
      <c r="G43" s="515" t="e">
        <f t="shared" si="12"/>
        <v>#VALUE!</v>
      </c>
      <c r="H43" s="516" t="e">
        <f t="shared" si="13"/>
        <v>#VALUE!</v>
      </c>
    </row>
    <row r="44" spans="1:8" s="137" customFormat="1" ht="30" customHeight="1">
      <c r="A44" s="139" t="s">
        <v>391</v>
      </c>
      <c r="B44" s="140">
        <v>3270</v>
      </c>
      <c r="C44" s="26">
        <f>SUM(C45:C50)</f>
        <v>-476.7</v>
      </c>
      <c r="D44" s="26">
        <f t="shared" ref="D44:F44" si="14">SUM(D45:D50)</f>
        <v>-500.3</v>
      </c>
      <c r="E44" s="26">
        <f t="shared" si="14"/>
        <v>-500.3</v>
      </c>
      <c r="F44" s="26">
        <f t="shared" si="14"/>
        <v>-500.3</v>
      </c>
      <c r="G44" s="341">
        <f t="shared" si="12"/>
        <v>0</v>
      </c>
      <c r="H44" s="517">
        <f t="shared" si="13"/>
        <v>100</v>
      </c>
    </row>
    <row r="45" spans="1:8" s="137" customFormat="1" ht="30" customHeight="1">
      <c r="A45" s="139" t="s">
        <v>398</v>
      </c>
      <c r="B45" s="140">
        <v>3271</v>
      </c>
      <c r="C45" s="26" t="s">
        <v>196</v>
      </c>
      <c r="D45" s="63" t="s">
        <v>196</v>
      </c>
      <c r="E45" s="26" t="s">
        <v>196</v>
      </c>
      <c r="F45" s="26" t="s">
        <v>196</v>
      </c>
      <c r="G45" s="515" t="e">
        <f t="shared" si="12"/>
        <v>#VALUE!</v>
      </c>
      <c r="H45" s="516" t="e">
        <f t="shared" si="13"/>
        <v>#VALUE!</v>
      </c>
    </row>
    <row r="46" spans="1:8" ht="27.75" customHeight="1">
      <c r="A46" s="62" t="s">
        <v>455</v>
      </c>
      <c r="B46" s="28">
        <v>3272</v>
      </c>
      <c r="C46" s="26">
        <v>-211.3</v>
      </c>
      <c r="D46" s="26">
        <v>-16</v>
      </c>
      <c r="E46" s="26">
        <v>-16</v>
      </c>
      <c r="F46" s="26">
        <v>-16</v>
      </c>
      <c r="G46" s="341">
        <f t="shared" si="12"/>
        <v>0</v>
      </c>
      <c r="H46" s="517">
        <f t="shared" si="13"/>
        <v>100</v>
      </c>
    </row>
    <row r="47" spans="1:8" ht="39" customHeight="1">
      <c r="A47" s="62" t="s">
        <v>28</v>
      </c>
      <c r="B47" s="28">
        <v>3273</v>
      </c>
      <c r="C47" s="26">
        <v>-21.7</v>
      </c>
      <c r="D47" s="63" t="s">
        <v>196</v>
      </c>
      <c r="E47" s="63" t="s">
        <v>196</v>
      </c>
      <c r="F47" s="63" t="s">
        <v>196</v>
      </c>
      <c r="G47" s="515" t="e">
        <f t="shared" si="12"/>
        <v>#VALUE!</v>
      </c>
      <c r="H47" s="516" t="e">
        <f t="shared" si="13"/>
        <v>#VALUE!</v>
      </c>
    </row>
    <row r="48" spans="1:8" ht="27.75" customHeight="1">
      <c r="A48" s="62" t="s">
        <v>456</v>
      </c>
      <c r="B48" s="28">
        <v>3274</v>
      </c>
      <c r="C48" s="26" t="s">
        <v>196</v>
      </c>
      <c r="D48" s="63" t="s">
        <v>196</v>
      </c>
      <c r="E48" s="63" t="s">
        <v>196</v>
      </c>
      <c r="F48" s="26" t="s">
        <v>196</v>
      </c>
      <c r="G48" s="515" t="e">
        <f t="shared" si="12"/>
        <v>#VALUE!</v>
      </c>
      <c r="H48" s="516" t="e">
        <f t="shared" si="13"/>
        <v>#VALUE!</v>
      </c>
    </row>
    <row r="49" spans="1:8" ht="42.75" customHeight="1">
      <c r="A49" s="62" t="s">
        <v>392</v>
      </c>
      <c r="B49" s="28">
        <v>3275</v>
      </c>
      <c r="C49" s="26" t="s">
        <v>196</v>
      </c>
      <c r="D49" s="63" t="s">
        <v>196</v>
      </c>
      <c r="E49" s="63" t="s">
        <v>196</v>
      </c>
      <c r="F49" s="26" t="s">
        <v>196</v>
      </c>
      <c r="G49" s="515" t="e">
        <f t="shared" si="12"/>
        <v>#VALUE!</v>
      </c>
      <c r="H49" s="516" t="e">
        <f t="shared" si="13"/>
        <v>#VALUE!</v>
      </c>
    </row>
    <row r="50" spans="1:8" ht="27.75" customHeight="1">
      <c r="A50" s="62" t="s">
        <v>393</v>
      </c>
      <c r="B50" s="28">
        <v>3276</v>
      </c>
      <c r="C50" s="26">
        <v>-243.7</v>
      </c>
      <c r="D50" s="26">
        <v>-484.3</v>
      </c>
      <c r="E50" s="26">
        <v>-484.3</v>
      </c>
      <c r="F50" s="26">
        <v>-484.3</v>
      </c>
      <c r="G50" s="341">
        <f t="shared" si="12"/>
        <v>0</v>
      </c>
      <c r="H50" s="517">
        <f t="shared" si="13"/>
        <v>100</v>
      </c>
    </row>
    <row r="51" spans="1:8" ht="27.75" customHeight="1">
      <c r="A51" s="62" t="s">
        <v>319</v>
      </c>
      <c r="B51" s="28">
        <v>3280</v>
      </c>
      <c r="C51" s="26" t="s">
        <v>196</v>
      </c>
      <c r="D51" s="63" t="s">
        <v>196</v>
      </c>
      <c r="E51" s="63" t="s">
        <v>196</v>
      </c>
      <c r="F51" s="26" t="s">
        <v>196</v>
      </c>
      <c r="G51" s="515" t="e">
        <f t="shared" si="12"/>
        <v>#VALUE!</v>
      </c>
      <c r="H51" s="516" t="e">
        <f t="shared" si="13"/>
        <v>#VALUE!</v>
      </c>
    </row>
    <row r="52" spans="1:8" s="137" customFormat="1" ht="30" customHeight="1">
      <c r="A52" s="135" t="s">
        <v>108</v>
      </c>
      <c r="B52" s="136">
        <v>3295</v>
      </c>
      <c r="C52" s="26">
        <f>SUM(C36,C41)</f>
        <v>-74</v>
      </c>
      <c r="D52" s="26">
        <f t="shared" ref="D52:F52" si="15">SUM(D36,D41)</f>
        <v>0</v>
      </c>
      <c r="E52" s="63">
        <f t="shared" si="15"/>
        <v>0</v>
      </c>
      <c r="F52" s="26">
        <f t="shared" si="15"/>
        <v>0</v>
      </c>
      <c r="G52" s="515">
        <f t="shared" si="12"/>
        <v>0</v>
      </c>
      <c r="H52" s="516" t="e">
        <f t="shared" si="13"/>
        <v>#DIV/0!</v>
      </c>
    </row>
    <row r="53" spans="1:8" s="137" customFormat="1" ht="30" customHeight="1">
      <c r="A53" s="138" t="s">
        <v>246</v>
      </c>
      <c r="B53" s="136"/>
      <c r="C53" s="63"/>
      <c r="D53" s="63"/>
      <c r="E53" s="63"/>
      <c r="F53" s="63"/>
      <c r="G53" s="515">
        <f t="shared" si="12"/>
        <v>0</v>
      </c>
      <c r="H53" s="516" t="e">
        <f t="shared" si="13"/>
        <v>#DIV/0!</v>
      </c>
    </row>
    <row r="54" spans="1:8" s="137" customFormat="1" ht="30" customHeight="1">
      <c r="A54" s="135" t="s">
        <v>222</v>
      </c>
      <c r="B54" s="136">
        <v>3300</v>
      </c>
      <c r="C54" s="59">
        <f>SUM(C55:C57)</f>
        <v>0</v>
      </c>
      <c r="D54" s="59">
        <f t="shared" ref="D54:F54" si="16">SUM(D55:D57)</f>
        <v>0</v>
      </c>
      <c r="E54" s="59">
        <f t="shared" si="16"/>
        <v>0</v>
      </c>
      <c r="F54" s="59">
        <f t="shared" si="16"/>
        <v>0</v>
      </c>
      <c r="G54" s="515">
        <f t="shared" si="12"/>
        <v>0</v>
      </c>
      <c r="H54" s="516" t="e">
        <f t="shared" si="13"/>
        <v>#DIV/0!</v>
      </c>
    </row>
    <row r="55" spans="1:8" ht="27.75" customHeight="1">
      <c r="A55" s="62" t="s">
        <v>239</v>
      </c>
      <c r="B55" s="28">
        <v>3310</v>
      </c>
      <c r="C55" s="59"/>
      <c r="D55" s="59"/>
      <c r="E55" s="59"/>
      <c r="F55" s="59"/>
      <c r="G55" s="515">
        <f t="shared" si="12"/>
        <v>0</v>
      </c>
      <c r="H55" s="516" t="e">
        <f t="shared" si="13"/>
        <v>#DIV/0!</v>
      </c>
    </row>
    <row r="56" spans="1:8" ht="27.75" customHeight="1">
      <c r="A56" s="62" t="s">
        <v>394</v>
      </c>
      <c r="B56" s="28">
        <v>3320</v>
      </c>
      <c r="C56" s="59"/>
      <c r="D56" s="59"/>
      <c r="E56" s="59"/>
      <c r="F56" s="59"/>
      <c r="G56" s="515">
        <f t="shared" si="12"/>
        <v>0</v>
      </c>
      <c r="H56" s="516" t="e">
        <f t="shared" si="13"/>
        <v>#DIV/0!</v>
      </c>
    </row>
    <row r="57" spans="1:8" ht="27.75" customHeight="1">
      <c r="A57" s="62" t="s">
        <v>454</v>
      </c>
      <c r="B57" s="28">
        <v>3330</v>
      </c>
      <c r="C57" s="63"/>
      <c r="D57" s="63"/>
      <c r="E57" s="63"/>
      <c r="F57" s="63"/>
      <c r="G57" s="515">
        <f t="shared" si="12"/>
        <v>0</v>
      </c>
      <c r="H57" s="516" t="e">
        <f t="shared" si="13"/>
        <v>#DIV/0!</v>
      </c>
    </row>
    <row r="58" spans="1:8" s="137" customFormat="1" ht="30" customHeight="1">
      <c r="A58" s="135" t="s">
        <v>230</v>
      </c>
      <c r="B58" s="136">
        <v>3345</v>
      </c>
      <c r="C58" s="63">
        <f>SUM(C59:C63)</f>
        <v>0</v>
      </c>
      <c r="D58" s="63">
        <f t="shared" ref="D58:F58" si="17">SUM(D59:D63)</f>
        <v>0</v>
      </c>
      <c r="E58" s="63">
        <f t="shared" si="17"/>
        <v>0</v>
      </c>
      <c r="F58" s="63">
        <f t="shared" si="17"/>
        <v>0</v>
      </c>
      <c r="G58" s="515">
        <f t="shared" si="12"/>
        <v>0</v>
      </c>
      <c r="H58" s="516" t="e">
        <f t="shared" si="13"/>
        <v>#DIV/0!</v>
      </c>
    </row>
    <row r="59" spans="1:8" ht="27.75" customHeight="1">
      <c r="A59" s="62" t="s">
        <v>240</v>
      </c>
      <c r="B59" s="28">
        <v>3350</v>
      </c>
      <c r="C59" s="63" t="s">
        <v>196</v>
      </c>
      <c r="D59" s="63" t="s">
        <v>196</v>
      </c>
      <c r="E59" s="63" t="s">
        <v>196</v>
      </c>
      <c r="F59" s="63" t="s">
        <v>196</v>
      </c>
      <c r="G59" s="515" t="e">
        <f t="shared" si="12"/>
        <v>#VALUE!</v>
      </c>
      <c r="H59" s="516" t="e">
        <f t="shared" si="13"/>
        <v>#VALUE!</v>
      </c>
    </row>
    <row r="60" spans="1:8" ht="27.75" customHeight="1">
      <c r="A60" s="62" t="s">
        <v>395</v>
      </c>
      <c r="B60" s="28">
        <v>3360</v>
      </c>
      <c r="C60" s="63" t="s">
        <v>196</v>
      </c>
      <c r="D60" s="63" t="s">
        <v>196</v>
      </c>
      <c r="E60" s="63" t="s">
        <v>196</v>
      </c>
      <c r="F60" s="63" t="s">
        <v>196</v>
      </c>
      <c r="G60" s="515" t="e">
        <f t="shared" si="12"/>
        <v>#VALUE!</v>
      </c>
      <c r="H60" s="516" t="e">
        <f t="shared" si="13"/>
        <v>#VALUE!</v>
      </c>
    </row>
    <row r="61" spans="1:8" ht="27.75" customHeight="1">
      <c r="A61" s="62" t="s">
        <v>396</v>
      </c>
      <c r="B61" s="28">
        <v>3370</v>
      </c>
      <c r="C61" s="63" t="s">
        <v>196</v>
      </c>
      <c r="D61" s="63" t="s">
        <v>196</v>
      </c>
      <c r="E61" s="63" t="s">
        <v>196</v>
      </c>
      <c r="F61" s="63" t="s">
        <v>196</v>
      </c>
      <c r="G61" s="515" t="e">
        <f t="shared" si="12"/>
        <v>#VALUE!</v>
      </c>
      <c r="H61" s="516" t="e">
        <f t="shared" si="13"/>
        <v>#VALUE!</v>
      </c>
    </row>
    <row r="62" spans="1:8" ht="48" customHeight="1">
      <c r="A62" s="62" t="s">
        <v>397</v>
      </c>
      <c r="B62" s="28">
        <v>3380</v>
      </c>
      <c r="C62" s="63" t="s">
        <v>196</v>
      </c>
      <c r="D62" s="63" t="s">
        <v>196</v>
      </c>
      <c r="E62" s="63" t="s">
        <v>196</v>
      </c>
      <c r="F62" s="63" t="s">
        <v>196</v>
      </c>
      <c r="G62" s="515" t="e">
        <f t="shared" si="12"/>
        <v>#VALUE!</v>
      </c>
      <c r="H62" s="516" t="e">
        <f t="shared" si="13"/>
        <v>#VALUE!</v>
      </c>
    </row>
    <row r="63" spans="1:8" ht="31.5" customHeight="1">
      <c r="A63" s="62" t="s">
        <v>319</v>
      </c>
      <c r="B63" s="28">
        <v>3390</v>
      </c>
      <c r="C63" s="63" t="s">
        <v>196</v>
      </c>
      <c r="D63" s="63" t="s">
        <v>196</v>
      </c>
      <c r="E63" s="63" t="s">
        <v>196</v>
      </c>
      <c r="F63" s="63" t="s">
        <v>196</v>
      </c>
      <c r="G63" s="518" t="e">
        <f t="shared" si="12"/>
        <v>#VALUE!</v>
      </c>
      <c r="H63" s="361" t="e">
        <f t="shared" si="13"/>
        <v>#VALUE!</v>
      </c>
    </row>
    <row r="64" spans="1:8" s="137" customFormat="1" ht="30" customHeight="1">
      <c r="A64" s="135" t="s">
        <v>109</v>
      </c>
      <c r="B64" s="136">
        <v>3395</v>
      </c>
      <c r="C64" s="63">
        <f>SUM(C54,C58)</f>
        <v>0</v>
      </c>
      <c r="D64" s="63">
        <f t="shared" ref="D64:F64" si="18">SUM(D54,D58)</f>
        <v>0</v>
      </c>
      <c r="E64" s="63">
        <f t="shared" si="18"/>
        <v>0</v>
      </c>
      <c r="F64" s="63">
        <f t="shared" si="18"/>
        <v>0</v>
      </c>
      <c r="G64" s="518">
        <f t="shared" si="12"/>
        <v>0</v>
      </c>
      <c r="H64" s="361" t="e">
        <f t="shared" si="13"/>
        <v>#DIV/0!</v>
      </c>
    </row>
    <row r="65" spans="1:8" s="137" customFormat="1" ht="30" customHeight="1">
      <c r="A65" s="135" t="s">
        <v>29</v>
      </c>
      <c r="B65" s="136">
        <v>3400</v>
      </c>
      <c r="C65" s="343">
        <f>SUM(C34,C52,C64)</f>
        <v>-92.699999999999818</v>
      </c>
      <c r="D65" s="343">
        <f t="shared" ref="D65:F65" si="19">SUM(D34,D52,D64)</f>
        <v>1.5999999999999091</v>
      </c>
      <c r="E65" s="343">
        <f t="shared" si="19"/>
        <v>-5.1000000000003638</v>
      </c>
      <c r="F65" s="343">
        <f t="shared" si="19"/>
        <v>1.6000000000003638</v>
      </c>
      <c r="G65" s="343">
        <f>F65-E65</f>
        <v>6.7000000000007276</v>
      </c>
      <c r="H65" s="519">
        <f>(F65/E65)*100</f>
        <v>-31.372549019612737</v>
      </c>
    </row>
    <row r="66" spans="1:8" ht="27.75" customHeight="1">
      <c r="A66" s="62" t="s">
        <v>247</v>
      </c>
      <c r="B66" s="28">
        <v>3405</v>
      </c>
      <c r="C66" s="24">
        <v>101.1</v>
      </c>
      <c r="D66" s="24">
        <v>8.4</v>
      </c>
      <c r="E66" s="24">
        <v>8.4</v>
      </c>
      <c r="F66" s="24">
        <v>8.4</v>
      </c>
      <c r="G66" s="343">
        <f t="shared" si="12"/>
        <v>0</v>
      </c>
      <c r="H66" s="519">
        <f t="shared" si="13"/>
        <v>100</v>
      </c>
    </row>
    <row r="67" spans="1:8" ht="27.75" customHeight="1">
      <c r="A67" s="62" t="s">
        <v>111</v>
      </c>
      <c r="B67" s="28">
        <v>3410</v>
      </c>
      <c r="C67" s="24" t="s">
        <v>535</v>
      </c>
      <c r="D67" s="59"/>
      <c r="E67" s="24"/>
      <c r="F67" s="24"/>
      <c r="G67" s="341">
        <f t="shared" si="12"/>
        <v>0</v>
      </c>
      <c r="H67" s="516" t="e">
        <f t="shared" si="13"/>
        <v>#DIV/0!</v>
      </c>
    </row>
    <row r="68" spans="1:8" ht="31.5" customHeight="1">
      <c r="A68" s="57" t="s">
        <v>248</v>
      </c>
      <c r="B68" s="58">
        <v>3415</v>
      </c>
      <c r="C68" s="24">
        <f>SUM(C66,C65,C67)</f>
        <v>8.4000000000001762</v>
      </c>
      <c r="D68" s="24">
        <f t="shared" ref="D68:F68" si="20">SUM(D66,D65,D67)</f>
        <v>9.9999999999999094</v>
      </c>
      <c r="E68" s="24">
        <f t="shared" si="20"/>
        <v>3.2999999999996366</v>
      </c>
      <c r="F68" s="24">
        <f t="shared" si="20"/>
        <v>10.000000000000364</v>
      </c>
      <c r="G68" s="343">
        <f t="shared" si="12"/>
        <v>6.7000000000007276</v>
      </c>
      <c r="H68" s="519">
        <f t="shared" si="13"/>
        <v>303.03030303034745</v>
      </c>
    </row>
    <row r="69" spans="1:8" s="143" customFormat="1" ht="20.5">
      <c r="A69" s="141"/>
      <c r="B69" s="142"/>
      <c r="C69" s="142"/>
      <c r="D69" s="142"/>
      <c r="E69" s="142"/>
      <c r="F69" s="142"/>
      <c r="G69" s="142"/>
      <c r="H69" s="142"/>
    </row>
    <row r="70" spans="1:8" s="34" customFormat="1" ht="27.75" customHeight="1">
      <c r="A70" s="70" t="s">
        <v>375</v>
      </c>
      <c r="B70" s="71"/>
      <c r="C70" s="607" t="s">
        <v>143</v>
      </c>
      <c r="D70" s="607"/>
      <c r="E70" s="250"/>
      <c r="F70" s="248" t="s">
        <v>494</v>
      </c>
      <c r="G70" s="251"/>
      <c r="H70" s="73"/>
    </row>
    <row r="71" spans="1:8">
      <c r="A71" s="74" t="s">
        <v>377</v>
      </c>
      <c r="B71" s="75"/>
      <c r="C71" s="593" t="s">
        <v>66</v>
      </c>
      <c r="D71" s="593"/>
      <c r="E71" s="75"/>
      <c r="F71" s="145" t="s">
        <v>183</v>
      </c>
      <c r="G71" s="145"/>
      <c r="H71" s="145"/>
    </row>
    <row r="72" spans="1:8">
      <c r="A72" s="76"/>
      <c r="B72" s="76"/>
      <c r="C72" s="76"/>
      <c r="D72" s="76"/>
      <c r="E72" s="76"/>
      <c r="F72" s="76"/>
      <c r="G72" s="76"/>
      <c r="H72" s="76"/>
    </row>
    <row r="73" spans="1:8">
      <c r="A73" s="76"/>
      <c r="B73" s="76"/>
      <c r="C73" s="76"/>
      <c r="D73" s="76"/>
      <c r="E73" s="76"/>
      <c r="F73" s="76"/>
      <c r="G73" s="76"/>
      <c r="H73" s="76"/>
    </row>
  </sheetData>
  <mergeCells count="7">
    <mergeCell ref="C71:D71"/>
    <mergeCell ref="A2:H2"/>
    <mergeCell ref="A4:A5"/>
    <mergeCell ref="B4:B5"/>
    <mergeCell ref="C4:D4"/>
    <mergeCell ref="E4:H4"/>
    <mergeCell ref="C70:D70"/>
  </mergeCells>
  <phoneticPr fontId="4" type="noConversion"/>
  <pageMargins left="0.23622047244094491" right="0.15748031496062992" top="0.19685039370078741" bottom="0.19685039370078741" header="0.19685039370078741" footer="0.23622047244094491"/>
  <pageSetup paperSize="9" scale="65" orientation="landscape" r:id="rId1"/>
  <headerFooter alignWithMargins="0"/>
  <ignoredErrors>
    <ignoredError sqref="H14 H8:H12 H17:H18 G19:H21 G25:H29 G31:H35 G23:H23 G37:H39 H36 H41 H4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9"/>
  <sheetViews>
    <sheetView view="pageBreakPreview" topLeftCell="A31" zoomScale="80" zoomScaleNormal="70" zoomScaleSheetLayoutView="80" workbookViewId="0">
      <selection activeCell="C70" sqref="C70"/>
    </sheetView>
  </sheetViews>
  <sheetFormatPr defaultColWidth="9.1796875" defaultRowHeight="18"/>
  <cols>
    <col min="1" max="1" width="92.26953125" style="34" customWidth="1"/>
    <col min="2" max="2" width="12" style="50" customWidth="1"/>
    <col min="3" max="3" width="14.453125" style="497" customWidth="1"/>
    <col min="4" max="4" width="15.453125" style="50" customWidth="1"/>
    <col min="5" max="5" width="13.1796875" style="50" customWidth="1"/>
    <col min="6" max="6" width="16.1796875" style="50" customWidth="1"/>
    <col min="7" max="7" width="16" style="50" customWidth="1"/>
    <col min="8" max="8" width="9.1796875" style="34"/>
    <col min="9" max="9" width="11.1796875" style="34" bestFit="1" customWidth="1"/>
    <col min="10" max="16384" width="9.1796875" style="34"/>
  </cols>
  <sheetData>
    <row r="2" spans="1:7">
      <c r="A2" s="608" t="s">
        <v>441</v>
      </c>
      <c r="B2" s="608"/>
      <c r="C2" s="608"/>
      <c r="D2" s="608"/>
      <c r="E2" s="608"/>
      <c r="F2" s="608"/>
      <c r="G2" s="608"/>
    </row>
    <row r="3" spans="1:7">
      <c r="A3" s="55"/>
      <c r="B3" s="56"/>
      <c r="C3" s="56"/>
      <c r="D3" s="55"/>
      <c r="E3" s="55"/>
      <c r="F3" s="55"/>
      <c r="G3" s="56"/>
    </row>
    <row r="4" spans="1:7" ht="69" customHeight="1">
      <c r="A4" s="146" t="s">
        <v>162</v>
      </c>
      <c r="B4" s="86" t="s">
        <v>18</v>
      </c>
      <c r="C4" s="499" t="s">
        <v>463</v>
      </c>
      <c r="D4" s="86" t="s">
        <v>622</v>
      </c>
      <c r="E4" s="86" t="s">
        <v>623</v>
      </c>
      <c r="F4" s="86" t="s">
        <v>624</v>
      </c>
      <c r="G4" s="147" t="s">
        <v>413</v>
      </c>
    </row>
    <row r="5" spans="1:7" ht="30.75" customHeight="1">
      <c r="A5" s="82">
        <v>1</v>
      </c>
      <c r="B5" s="83">
        <v>2</v>
      </c>
      <c r="C5" s="498">
        <v>3</v>
      </c>
      <c r="D5" s="83">
        <v>4</v>
      </c>
      <c r="E5" s="83">
        <v>5</v>
      </c>
      <c r="F5" s="83">
        <v>6</v>
      </c>
      <c r="G5" s="83">
        <v>7</v>
      </c>
    </row>
    <row r="6" spans="1:7" ht="41.25" hidden="1" customHeight="1">
      <c r="A6" s="148" t="s">
        <v>244</v>
      </c>
      <c r="B6" s="83"/>
      <c r="C6" s="498"/>
      <c r="D6" s="47"/>
      <c r="E6" s="47"/>
      <c r="F6" s="47"/>
      <c r="G6" s="47"/>
    </row>
    <row r="7" spans="1:7" ht="38.25" hidden="1" customHeight="1">
      <c r="A7" s="486" t="s">
        <v>415</v>
      </c>
      <c r="B7" s="488">
        <v>3000</v>
      </c>
      <c r="C7" s="500">
        <f>SUM(C8,C9+C11)</f>
        <v>3645.2</v>
      </c>
      <c r="D7" s="487">
        <f t="shared" ref="D7" si="0">SUM(D8,D9+D11)</f>
        <v>4566.5</v>
      </c>
      <c r="E7" s="487">
        <f>SUM(E8,E9,E12)</f>
        <v>3249.5999999999995</v>
      </c>
      <c r="F7" s="152"/>
      <c r="G7" s="152">
        <f t="shared" ref="G7:G64" si="1">(E7/D7)*100</f>
        <v>71.161721230701829</v>
      </c>
    </row>
    <row r="8" spans="1:7" ht="21" hidden="1" customHeight="1">
      <c r="A8" s="158" t="s">
        <v>320</v>
      </c>
      <c r="B8" s="86">
        <v>3010</v>
      </c>
      <c r="C8" s="478">
        <v>2548.6999999999998</v>
      </c>
      <c r="D8" s="152">
        <v>3266.4</v>
      </c>
      <c r="E8" s="152">
        <v>1918.8</v>
      </c>
      <c r="F8" s="152">
        <f t="shared" ref="F8:F64" si="2">E8-D8</f>
        <v>-1347.6000000000001</v>
      </c>
      <c r="G8" s="152">
        <f t="shared" si="1"/>
        <v>58.743570903747241</v>
      </c>
    </row>
    <row r="9" spans="1:7" ht="27.75" hidden="1" customHeight="1">
      <c r="A9" s="127" t="s">
        <v>531</v>
      </c>
      <c r="B9" s="86">
        <v>3030</v>
      </c>
      <c r="C9" s="501">
        <f>C10</f>
        <v>1094.0999999999999</v>
      </c>
      <c r="D9" s="267">
        <f t="shared" ref="D9:E9" si="3">D10</f>
        <v>1300.0999999999999</v>
      </c>
      <c r="E9" s="267">
        <f t="shared" si="3"/>
        <v>1300.0999999999999</v>
      </c>
      <c r="F9" s="152">
        <f t="shared" si="2"/>
        <v>0</v>
      </c>
      <c r="G9" s="152">
        <f t="shared" si="1"/>
        <v>100</v>
      </c>
    </row>
    <row r="10" spans="1:7" ht="27.75" hidden="1" customHeight="1">
      <c r="A10" s="127" t="s">
        <v>614</v>
      </c>
      <c r="B10" s="86"/>
      <c r="C10" s="501">
        <v>1094.0999999999999</v>
      </c>
      <c r="D10" s="263">
        <v>1300.0999999999999</v>
      </c>
      <c r="E10" s="263">
        <v>1300.0999999999999</v>
      </c>
      <c r="F10" s="152"/>
      <c r="G10" s="152">
        <f t="shared" si="1"/>
        <v>100</v>
      </c>
    </row>
    <row r="11" spans="1:7" ht="21" hidden="1" customHeight="1">
      <c r="A11" s="158" t="s">
        <v>387</v>
      </c>
      <c r="B11" s="86">
        <v>3070</v>
      </c>
      <c r="C11" s="501">
        <v>2.4</v>
      </c>
      <c r="D11" s="151"/>
      <c r="E11" s="151"/>
      <c r="F11" s="152">
        <f t="shared" si="2"/>
        <v>0</v>
      </c>
      <c r="G11" s="362" t="e">
        <f t="shared" si="1"/>
        <v>#DIV/0!</v>
      </c>
    </row>
    <row r="12" spans="1:7" ht="27.75" hidden="1" customHeight="1">
      <c r="A12" s="127" t="s">
        <v>416</v>
      </c>
      <c r="B12" s="86">
        <v>3080</v>
      </c>
      <c r="C12" s="499"/>
      <c r="D12" s="152"/>
      <c r="E12" s="152">
        <f>SUM(E13:E14)</f>
        <v>30.7</v>
      </c>
      <c r="F12" s="152">
        <f t="shared" si="2"/>
        <v>30.7</v>
      </c>
      <c r="G12" s="362" t="e">
        <f t="shared" si="1"/>
        <v>#DIV/0!</v>
      </c>
    </row>
    <row r="13" spans="1:7" ht="21" hidden="1" customHeight="1">
      <c r="A13" s="158" t="s">
        <v>612</v>
      </c>
      <c r="B13" s="150"/>
      <c r="C13" s="502"/>
      <c r="D13" s="151"/>
      <c r="E13" s="478">
        <v>29.9</v>
      </c>
      <c r="F13" s="152">
        <f t="shared" si="2"/>
        <v>29.9</v>
      </c>
      <c r="G13" s="362" t="e">
        <f t="shared" si="1"/>
        <v>#DIV/0!</v>
      </c>
    </row>
    <row r="14" spans="1:7" ht="21" hidden="1" customHeight="1">
      <c r="A14" s="158" t="s">
        <v>613</v>
      </c>
      <c r="B14" s="150"/>
      <c r="C14" s="502"/>
      <c r="D14" s="151"/>
      <c r="E14" s="478">
        <v>0.8</v>
      </c>
      <c r="F14" s="152">
        <f t="shared" si="2"/>
        <v>0.8</v>
      </c>
      <c r="G14" s="362" t="e">
        <f t="shared" si="1"/>
        <v>#DIV/0!</v>
      </c>
    </row>
    <row r="15" spans="1:7" s="40" customFormat="1" ht="38.25" hidden="1" customHeight="1">
      <c r="A15" s="149" t="s">
        <v>228</v>
      </c>
      <c r="B15" s="153"/>
      <c r="C15" s="503"/>
      <c r="D15" s="154"/>
      <c r="E15" s="154"/>
      <c r="F15" s="152"/>
      <c r="G15" s="152"/>
    </row>
    <row r="16" spans="1:7" s="40" customFormat="1" ht="27" hidden="1" customHeight="1">
      <c r="A16" s="87" t="s">
        <v>417</v>
      </c>
      <c r="B16" s="125">
        <v>3140</v>
      </c>
      <c r="C16" s="481"/>
      <c r="D16" s="152"/>
      <c r="E16" s="152"/>
      <c r="F16" s="152">
        <f t="shared" si="2"/>
        <v>0</v>
      </c>
      <c r="G16" s="152" t="e">
        <f t="shared" si="1"/>
        <v>#DIV/0!</v>
      </c>
    </row>
    <row r="17" spans="1:7" ht="21" hidden="1" customHeight="1">
      <c r="A17" s="149"/>
      <c r="B17" s="150"/>
      <c r="C17" s="502"/>
      <c r="D17" s="151"/>
      <c r="E17" s="151"/>
      <c r="F17" s="152">
        <f t="shared" si="2"/>
        <v>0</v>
      </c>
      <c r="G17" s="152" t="e">
        <f t="shared" si="1"/>
        <v>#DIV/0!</v>
      </c>
    </row>
    <row r="18" spans="1:7" s="40" customFormat="1" ht="27" hidden="1" customHeight="1">
      <c r="A18" s="87" t="s">
        <v>217</v>
      </c>
      <c r="B18" s="125">
        <v>3160</v>
      </c>
      <c r="C18" s="481"/>
      <c r="D18" s="152"/>
      <c r="E18" s="152"/>
      <c r="F18" s="152">
        <f t="shared" si="2"/>
        <v>0</v>
      </c>
      <c r="G18" s="152" t="e">
        <f t="shared" si="1"/>
        <v>#DIV/0!</v>
      </c>
    </row>
    <row r="19" spans="1:7" ht="21" hidden="1" customHeight="1">
      <c r="A19" s="149"/>
      <c r="B19" s="150"/>
      <c r="C19" s="502"/>
      <c r="D19" s="151"/>
      <c r="E19" s="151"/>
      <c r="F19" s="152">
        <f t="shared" si="2"/>
        <v>0</v>
      </c>
      <c r="G19" s="152" t="e">
        <f t="shared" si="1"/>
        <v>#DIV/0!</v>
      </c>
    </row>
    <row r="20" spans="1:7" s="40" customFormat="1" ht="40.5" hidden="1" customHeight="1">
      <c r="A20" s="155" t="s">
        <v>245</v>
      </c>
      <c r="B20" s="156"/>
      <c r="C20" s="494"/>
      <c r="D20" s="261"/>
      <c r="E20" s="261"/>
      <c r="F20" s="255"/>
      <c r="G20" s="47"/>
    </row>
    <row r="21" spans="1:7" s="40" customFormat="1" ht="42" hidden="1" customHeight="1">
      <c r="A21" s="126" t="s">
        <v>221</v>
      </c>
      <c r="B21" s="153"/>
      <c r="C21" s="504"/>
      <c r="D21" s="262"/>
      <c r="E21" s="262"/>
      <c r="F21" s="263"/>
      <c r="G21" s="152"/>
    </row>
    <row r="22" spans="1:7" s="40" customFormat="1" ht="35.25" hidden="1" customHeight="1">
      <c r="A22" s="87" t="s">
        <v>416</v>
      </c>
      <c r="B22" s="125">
        <v>3240</v>
      </c>
      <c r="C22" s="505"/>
      <c r="D22" s="263"/>
      <c r="E22" s="263"/>
      <c r="F22" s="263">
        <f t="shared" si="2"/>
        <v>0</v>
      </c>
      <c r="G22" s="152" t="e">
        <f t="shared" si="1"/>
        <v>#DIV/0!</v>
      </c>
    </row>
    <row r="23" spans="1:7" ht="21" hidden="1" customHeight="1">
      <c r="A23" s="149"/>
      <c r="B23" s="150"/>
      <c r="C23" s="506"/>
      <c r="D23" s="264"/>
      <c r="E23" s="264"/>
      <c r="F23" s="263">
        <f t="shared" si="2"/>
        <v>0</v>
      </c>
      <c r="G23" s="152" t="e">
        <f t="shared" si="1"/>
        <v>#DIV/0!</v>
      </c>
    </row>
    <row r="24" spans="1:7" s="40" customFormat="1" ht="39.75" customHeight="1">
      <c r="A24" s="155" t="s">
        <v>229</v>
      </c>
      <c r="B24" s="480">
        <v>3255</v>
      </c>
      <c r="C24" s="484">
        <f>C26+C28+C40+C49+C51+C53+C56</f>
        <v>476.7</v>
      </c>
      <c r="D24" s="269">
        <f>D26+D28+D40+D49+D51+D53+D56</f>
        <v>500.3</v>
      </c>
      <c r="E24" s="269">
        <f>E26+E28+E40+E49+E51+E53+E56</f>
        <v>500.3</v>
      </c>
      <c r="F24" s="512">
        <f t="shared" si="2"/>
        <v>0</v>
      </c>
      <c r="G24" s="500">
        <f t="shared" si="1"/>
        <v>100</v>
      </c>
    </row>
    <row r="25" spans="1:7" s="40" customFormat="1" ht="47.25" customHeight="1">
      <c r="A25" s="258" t="s">
        <v>391</v>
      </c>
      <c r="B25" s="481">
        <v>3260</v>
      </c>
      <c r="C25" s="507">
        <f>C26+C28+C40+C49+C51+C53</f>
        <v>476.7</v>
      </c>
      <c r="D25" s="265">
        <f>D26+D28+D40+D49+D51+D53</f>
        <v>500.3</v>
      </c>
      <c r="E25" s="265">
        <f>E26+E28+E40+E49+E51+E53</f>
        <v>500.3</v>
      </c>
      <c r="F25" s="512">
        <f t="shared" si="2"/>
        <v>0</v>
      </c>
      <c r="G25" s="500">
        <f t="shared" si="1"/>
        <v>100</v>
      </c>
    </row>
    <row r="26" spans="1:7" s="40" customFormat="1" ht="33.75" hidden="1" customHeight="1">
      <c r="A26" s="258" t="s">
        <v>418</v>
      </c>
      <c r="B26" s="125">
        <v>3271</v>
      </c>
      <c r="C26" s="507">
        <f>C27</f>
        <v>0</v>
      </c>
      <c r="D26" s="265">
        <f t="shared" ref="D26:E26" si="4">D27</f>
        <v>0</v>
      </c>
      <c r="E26" s="265">
        <f t="shared" si="4"/>
        <v>0</v>
      </c>
      <c r="F26" s="512">
        <f t="shared" si="2"/>
        <v>0</v>
      </c>
      <c r="G26" s="500" t="e">
        <f t="shared" si="1"/>
        <v>#DIV/0!</v>
      </c>
    </row>
    <row r="27" spans="1:7" ht="21" hidden="1" customHeight="1">
      <c r="A27" s="149"/>
      <c r="B27" s="150"/>
      <c r="C27" s="506"/>
      <c r="D27" s="264"/>
      <c r="E27" s="264"/>
      <c r="F27" s="512">
        <f t="shared" si="2"/>
        <v>0</v>
      </c>
      <c r="G27" s="500" t="e">
        <f t="shared" si="1"/>
        <v>#DIV/0!</v>
      </c>
    </row>
    <row r="28" spans="1:7" s="40" customFormat="1" ht="45" customHeight="1">
      <c r="A28" s="258" t="s">
        <v>444</v>
      </c>
      <c r="B28" s="125">
        <v>3272</v>
      </c>
      <c r="C28" s="507">
        <f>SUM(C29:C39)</f>
        <v>211.3</v>
      </c>
      <c r="D28" s="265">
        <f>SUM(D29:D39)</f>
        <v>16</v>
      </c>
      <c r="E28" s="265">
        <f>SUM(E29:E39)</f>
        <v>16</v>
      </c>
      <c r="F28" s="512">
        <f t="shared" si="2"/>
        <v>0</v>
      </c>
      <c r="G28" s="500">
        <f t="shared" si="1"/>
        <v>100</v>
      </c>
    </row>
    <row r="29" spans="1:7" ht="21" customHeight="1">
      <c r="A29" s="158" t="s">
        <v>511</v>
      </c>
      <c r="B29" s="150"/>
      <c r="C29" s="508">
        <v>129</v>
      </c>
      <c r="D29" s="264"/>
      <c r="E29" s="264"/>
      <c r="F29" s="513"/>
      <c r="G29" s="478"/>
    </row>
    <row r="30" spans="1:7" ht="21" customHeight="1">
      <c r="A30" s="158" t="s">
        <v>609</v>
      </c>
      <c r="B30" s="150"/>
      <c r="C30" s="508">
        <v>30</v>
      </c>
      <c r="D30" s="264"/>
      <c r="E30" s="264"/>
      <c r="F30" s="513"/>
      <c r="G30" s="478"/>
    </row>
    <row r="31" spans="1:7" ht="21" customHeight="1">
      <c r="A31" s="158" t="s">
        <v>510</v>
      </c>
      <c r="B31" s="150"/>
      <c r="C31" s="508">
        <v>20.9</v>
      </c>
      <c r="D31" s="264"/>
      <c r="E31" s="264"/>
      <c r="F31" s="513"/>
      <c r="G31" s="478"/>
    </row>
    <row r="32" spans="1:7" ht="21" customHeight="1">
      <c r="A32" s="158" t="s">
        <v>513</v>
      </c>
      <c r="B32" s="150"/>
      <c r="C32" s="508">
        <v>5.0999999999999996</v>
      </c>
      <c r="D32" s="264"/>
      <c r="E32" s="264"/>
      <c r="F32" s="513"/>
      <c r="G32" s="478"/>
    </row>
    <row r="33" spans="1:9" ht="21" customHeight="1">
      <c r="A33" s="158" t="s">
        <v>514</v>
      </c>
      <c r="B33" s="150"/>
      <c r="C33" s="508">
        <v>6</v>
      </c>
      <c r="D33" s="264"/>
      <c r="E33" s="264"/>
      <c r="F33" s="513"/>
      <c r="G33" s="478"/>
    </row>
    <row r="34" spans="1:9" ht="21" customHeight="1">
      <c r="A34" s="158" t="s">
        <v>610</v>
      </c>
      <c r="B34" s="150"/>
      <c r="C34" s="508">
        <v>0.4</v>
      </c>
      <c r="D34" s="264"/>
      <c r="E34" s="264"/>
      <c r="F34" s="513"/>
      <c r="G34" s="478"/>
    </row>
    <row r="35" spans="1:9" ht="21" customHeight="1">
      <c r="A35" s="158" t="s">
        <v>515</v>
      </c>
      <c r="B35" s="150"/>
      <c r="C35" s="508">
        <v>0.8</v>
      </c>
      <c r="D35" s="264"/>
      <c r="E35" s="264"/>
      <c r="F35" s="513"/>
      <c r="G35" s="478"/>
    </row>
    <row r="36" spans="1:9" ht="21" customHeight="1">
      <c r="A36" s="158" t="s">
        <v>516</v>
      </c>
      <c r="B36" s="150"/>
      <c r="C36" s="508">
        <v>6</v>
      </c>
      <c r="D36" s="264"/>
      <c r="E36" s="264"/>
      <c r="F36" s="513"/>
      <c r="G36" s="478"/>
    </row>
    <row r="37" spans="1:9" ht="21" customHeight="1">
      <c r="A37" s="158" t="s">
        <v>517</v>
      </c>
      <c r="B37" s="150"/>
      <c r="C37" s="508">
        <v>6.1</v>
      </c>
      <c r="D37" s="264"/>
      <c r="E37" s="264"/>
      <c r="F37" s="513"/>
      <c r="G37" s="478"/>
    </row>
    <row r="38" spans="1:9" ht="21" customHeight="1">
      <c r="A38" s="158" t="s">
        <v>518</v>
      </c>
      <c r="B38" s="150"/>
      <c r="C38" s="508">
        <v>7</v>
      </c>
      <c r="D38" s="264"/>
      <c r="E38" s="264"/>
      <c r="F38" s="513"/>
      <c r="G38" s="478"/>
    </row>
    <row r="39" spans="1:9" ht="21" customHeight="1">
      <c r="A39" s="435" t="s">
        <v>507</v>
      </c>
      <c r="B39" s="150"/>
      <c r="C39" s="506"/>
      <c r="D39" s="479">
        <v>16</v>
      </c>
      <c r="E39" s="479">
        <v>16</v>
      </c>
      <c r="F39" s="513">
        <f t="shared" si="2"/>
        <v>0</v>
      </c>
      <c r="G39" s="478">
        <f t="shared" si="1"/>
        <v>100</v>
      </c>
    </row>
    <row r="40" spans="1:9" s="40" customFormat="1" ht="34.15" customHeight="1">
      <c r="A40" s="258" t="s">
        <v>28</v>
      </c>
      <c r="B40" s="125">
        <v>3273</v>
      </c>
      <c r="C40" s="507">
        <f>SUM(C41:C48)</f>
        <v>21.700000000000003</v>
      </c>
      <c r="D40" s="265">
        <f t="shared" ref="D40:E40" si="5">SUM(D41:D48)</f>
        <v>0</v>
      </c>
      <c r="E40" s="265">
        <f t="shared" si="5"/>
        <v>0</v>
      </c>
      <c r="F40" s="513">
        <f t="shared" si="2"/>
        <v>0</v>
      </c>
      <c r="G40" s="514" t="e">
        <f t="shared" si="1"/>
        <v>#DIV/0!</v>
      </c>
      <c r="I40" s="34"/>
    </row>
    <row r="41" spans="1:9" ht="21" customHeight="1">
      <c r="A41" s="158" t="s">
        <v>520</v>
      </c>
      <c r="B41" s="150"/>
      <c r="C41" s="501">
        <v>0.4</v>
      </c>
      <c r="D41" s="264"/>
      <c r="E41" s="264"/>
      <c r="F41" s="513"/>
      <c r="G41" s="478"/>
    </row>
    <row r="42" spans="1:9" ht="21" customHeight="1">
      <c r="A42" s="158" t="s">
        <v>521</v>
      </c>
      <c r="B42" s="150"/>
      <c r="C42" s="501">
        <v>4.5999999999999996</v>
      </c>
      <c r="D42" s="264"/>
      <c r="E42" s="264"/>
      <c r="F42" s="513"/>
      <c r="G42" s="478"/>
    </row>
    <row r="43" spans="1:9" ht="21" customHeight="1">
      <c r="A43" s="158" t="s">
        <v>522</v>
      </c>
      <c r="B43" s="150"/>
      <c r="C43" s="501">
        <v>2.8</v>
      </c>
      <c r="D43" s="264"/>
      <c r="E43" s="264"/>
      <c r="F43" s="513"/>
      <c r="G43" s="478"/>
    </row>
    <row r="44" spans="1:9" ht="21" customHeight="1">
      <c r="A44" s="158" t="s">
        <v>523</v>
      </c>
      <c r="B44" s="150"/>
      <c r="C44" s="501">
        <v>1.4</v>
      </c>
      <c r="D44" s="264"/>
      <c r="E44" s="264"/>
      <c r="F44" s="513"/>
      <c r="G44" s="478"/>
    </row>
    <row r="45" spans="1:9" ht="21" customHeight="1">
      <c r="A45" s="158" t="s">
        <v>524</v>
      </c>
      <c r="B45" s="150"/>
      <c r="C45" s="501">
        <v>2.4</v>
      </c>
      <c r="D45" s="264"/>
      <c r="E45" s="264"/>
      <c r="F45" s="513"/>
      <c r="G45" s="478"/>
    </row>
    <row r="46" spans="1:9" ht="21" customHeight="1">
      <c r="A46" s="158" t="s">
        <v>525</v>
      </c>
      <c r="B46" s="150"/>
      <c r="C46" s="509">
        <v>6</v>
      </c>
      <c r="D46" s="264"/>
      <c r="E46" s="264"/>
      <c r="F46" s="513"/>
      <c r="G46" s="478"/>
    </row>
    <row r="47" spans="1:9" ht="21" customHeight="1">
      <c r="A47" s="158" t="s">
        <v>526</v>
      </c>
      <c r="B47" s="150"/>
      <c r="C47" s="501">
        <v>0.6</v>
      </c>
      <c r="D47" s="264"/>
      <c r="E47" s="264"/>
      <c r="F47" s="513"/>
      <c r="G47" s="478"/>
    </row>
    <row r="48" spans="1:9" ht="21" customHeight="1">
      <c r="A48" s="158" t="s">
        <v>527</v>
      </c>
      <c r="B48" s="150"/>
      <c r="C48" s="501">
        <v>3.5</v>
      </c>
      <c r="D48" s="264"/>
      <c r="E48" s="264"/>
      <c r="F48" s="513">
        <f t="shared" si="2"/>
        <v>0</v>
      </c>
      <c r="G48" s="514" t="e">
        <f t="shared" si="1"/>
        <v>#DIV/0!</v>
      </c>
    </row>
    <row r="49" spans="1:9" s="40" customFormat="1" ht="46.5" hidden="1" customHeight="1">
      <c r="A49" s="258" t="s">
        <v>419</v>
      </c>
      <c r="B49" s="125">
        <v>3274</v>
      </c>
      <c r="C49" s="507">
        <f>C50</f>
        <v>0</v>
      </c>
      <c r="D49" s="265">
        <f t="shared" ref="D49:E49" si="6">D50</f>
        <v>0</v>
      </c>
      <c r="E49" s="265">
        <f t="shared" si="6"/>
        <v>0</v>
      </c>
      <c r="F49" s="513">
        <f t="shared" si="2"/>
        <v>0</v>
      </c>
      <c r="G49" s="478" t="e">
        <f t="shared" si="1"/>
        <v>#DIV/0!</v>
      </c>
      <c r="I49" s="34"/>
    </row>
    <row r="50" spans="1:9" ht="21" hidden="1" customHeight="1">
      <c r="A50" s="149"/>
      <c r="B50" s="150"/>
      <c r="C50" s="506"/>
      <c r="D50" s="264"/>
      <c r="E50" s="264"/>
      <c r="F50" s="513">
        <f t="shared" si="2"/>
        <v>0</v>
      </c>
      <c r="G50" s="478" t="e">
        <f t="shared" si="1"/>
        <v>#DIV/0!</v>
      </c>
    </row>
    <row r="51" spans="1:9" s="40" customFormat="1" ht="69" hidden="1" customHeight="1">
      <c r="A51" s="258" t="s">
        <v>420</v>
      </c>
      <c r="B51" s="125">
        <v>3275</v>
      </c>
      <c r="C51" s="507">
        <f>SUM(C52)</f>
        <v>0</v>
      </c>
      <c r="D51" s="265">
        <f t="shared" ref="D51:E51" si="7">SUM(D52)</f>
        <v>0</v>
      </c>
      <c r="E51" s="265">
        <f t="shared" si="7"/>
        <v>0</v>
      </c>
      <c r="F51" s="513">
        <f t="shared" si="2"/>
        <v>0</v>
      </c>
      <c r="G51" s="478" t="e">
        <f t="shared" si="1"/>
        <v>#DIV/0!</v>
      </c>
      <c r="I51" s="34"/>
    </row>
    <row r="52" spans="1:9" ht="21" hidden="1" customHeight="1">
      <c r="A52" s="149"/>
      <c r="B52" s="150"/>
      <c r="C52" s="506"/>
      <c r="D52" s="264"/>
      <c r="E52" s="264"/>
      <c r="F52" s="513">
        <f t="shared" si="2"/>
        <v>0</v>
      </c>
      <c r="G52" s="478" t="e">
        <f t="shared" si="1"/>
        <v>#DIV/0!</v>
      </c>
    </row>
    <row r="53" spans="1:9" s="40" customFormat="1" ht="36.75" customHeight="1">
      <c r="A53" s="258" t="s">
        <v>421</v>
      </c>
      <c r="B53" s="125">
        <v>3276</v>
      </c>
      <c r="C53" s="507">
        <f>SUM(C54:C56)</f>
        <v>243.7</v>
      </c>
      <c r="D53" s="265">
        <f t="shared" ref="D53:E53" si="8">SUM(D54:D56)</f>
        <v>484.3</v>
      </c>
      <c r="E53" s="265">
        <f t="shared" si="8"/>
        <v>484.3</v>
      </c>
      <c r="F53" s="513">
        <f t="shared" si="2"/>
        <v>0</v>
      </c>
      <c r="G53" s="500">
        <f t="shared" si="1"/>
        <v>100</v>
      </c>
      <c r="I53" s="34"/>
    </row>
    <row r="54" spans="1:9" ht="21" customHeight="1">
      <c r="A54" s="158" t="s">
        <v>528</v>
      </c>
      <c r="B54" s="150"/>
      <c r="C54" s="501">
        <v>243.7</v>
      </c>
      <c r="D54" s="264"/>
      <c r="E54" s="264"/>
      <c r="F54" s="513"/>
      <c r="G54" s="478"/>
    </row>
    <row r="55" spans="1:9" ht="21" customHeight="1">
      <c r="A55" s="259" t="s">
        <v>529</v>
      </c>
      <c r="B55" s="150"/>
      <c r="C55" s="506"/>
      <c r="D55" s="266">
        <v>484.3</v>
      </c>
      <c r="E55" s="263">
        <v>484.3</v>
      </c>
      <c r="F55" s="513">
        <f t="shared" si="2"/>
        <v>0</v>
      </c>
      <c r="G55" s="478">
        <f t="shared" si="1"/>
        <v>100</v>
      </c>
    </row>
    <row r="56" spans="1:9" s="40" customFormat="1" ht="36.75" hidden="1" customHeight="1">
      <c r="A56" s="258" t="s">
        <v>422</v>
      </c>
      <c r="B56" s="125">
        <v>3280</v>
      </c>
      <c r="C56" s="507">
        <f>C57</f>
        <v>0</v>
      </c>
      <c r="D56" s="265">
        <f t="shared" ref="D56:E56" si="9">D57</f>
        <v>0</v>
      </c>
      <c r="E56" s="265">
        <f t="shared" si="9"/>
        <v>0</v>
      </c>
      <c r="F56" s="263">
        <f t="shared" si="2"/>
        <v>0</v>
      </c>
      <c r="G56" s="152" t="e">
        <f t="shared" si="1"/>
        <v>#DIV/0!</v>
      </c>
      <c r="I56" s="34"/>
    </row>
    <row r="57" spans="1:9" ht="21" hidden="1" customHeight="1">
      <c r="A57" s="159"/>
      <c r="B57" s="160"/>
      <c r="C57" s="510"/>
      <c r="D57" s="256"/>
      <c r="E57" s="256"/>
      <c r="F57" s="255">
        <f t="shared" si="2"/>
        <v>0</v>
      </c>
      <c r="G57" s="47" t="e">
        <f t="shared" si="1"/>
        <v>#DIV/0!</v>
      </c>
    </row>
    <row r="58" spans="1:9" s="40" customFormat="1" ht="44.25" hidden="1" customHeight="1">
      <c r="A58" s="148" t="s">
        <v>246</v>
      </c>
      <c r="B58" s="161">
        <v>3300</v>
      </c>
      <c r="C58" s="495"/>
      <c r="D58" s="261"/>
      <c r="E58" s="261"/>
      <c r="F58" s="255"/>
      <c r="G58" s="47"/>
      <c r="I58" s="34"/>
    </row>
    <row r="59" spans="1:9" s="40" customFormat="1" ht="38.25" hidden="1" customHeight="1">
      <c r="A59" s="126" t="s">
        <v>222</v>
      </c>
      <c r="B59" s="125"/>
      <c r="C59" s="505"/>
      <c r="D59" s="263"/>
      <c r="E59" s="263"/>
      <c r="F59" s="263"/>
      <c r="G59" s="152"/>
      <c r="I59" s="34"/>
    </row>
    <row r="60" spans="1:9" s="40" customFormat="1" ht="33.75" hidden="1" customHeight="1">
      <c r="A60" s="128" t="s">
        <v>416</v>
      </c>
      <c r="B60" s="125">
        <v>3330</v>
      </c>
      <c r="C60" s="505"/>
      <c r="D60" s="263"/>
      <c r="E60" s="263"/>
      <c r="F60" s="263">
        <f t="shared" si="2"/>
        <v>0</v>
      </c>
      <c r="G60" s="152" t="e">
        <f t="shared" si="1"/>
        <v>#DIV/0!</v>
      </c>
      <c r="I60" s="34"/>
    </row>
    <row r="61" spans="1:9" ht="21" hidden="1" customHeight="1">
      <c r="A61" s="149"/>
      <c r="B61" s="150"/>
      <c r="C61" s="506"/>
      <c r="D61" s="264"/>
      <c r="E61" s="264"/>
      <c r="F61" s="263">
        <f t="shared" si="2"/>
        <v>0</v>
      </c>
      <c r="G61" s="152" t="e">
        <f t="shared" si="1"/>
        <v>#DIV/0!</v>
      </c>
    </row>
    <row r="62" spans="1:9" s="40" customFormat="1" ht="42.75" hidden="1" customHeight="1">
      <c r="A62" s="126" t="s">
        <v>230</v>
      </c>
      <c r="B62" s="125"/>
      <c r="C62" s="505"/>
      <c r="D62" s="268"/>
      <c r="E62" s="268"/>
      <c r="F62" s="263"/>
      <c r="G62" s="152"/>
      <c r="I62" s="34"/>
    </row>
    <row r="63" spans="1:9" s="40" customFormat="1" ht="30" hidden="1" customHeight="1">
      <c r="A63" s="128" t="s">
        <v>217</v>
      </c>
      <c r="B63" s="125">
        <v>3390</v>
      </c>
      <c r="C63" s="505"/>
      <c r="D63" s="263"/>
      <c r="E63" s="263"/>
      <c r="F63" s="263">
        <f t="shared" si="2"/>
        <v>0</v>
      </c>
      <c r="G63" s="152" t="e">
        <f t="shared" si="1"/>
        <v>#DIV/0!</v>
      </c>
      <c r="I63" s="34"/>
    </row>
    <row r="64" spans="1:9" ht="21" hidden="1" customHeight="1">
      <c r="A64" s="149"/>
      <c r="B64" s="150"/>
      <c r="C64" s="506"/>
      <c r="D64" s="264"/>
      <c r="E64" s="264"/>
      <c r="F64" s="263">
        <f t="shared" si="2"/>
        <v>0</v>
      </c>
      <c r="G64" s="152" t="e">
        <f t="shared" si="1"/>
        <v>#DIV/0!</v>
      </c>
    </row>
    <row r="65" spans="1:9" s="40" customFormat="1" ht="19.5" customHeight="1">
      <c r="A65" s="162"/>
      <c r="B65" s="163"/>
      <c r="C65" s="511"/>
      <c r="D65" s="164"/>
      <c r="E65" s="164"/>
      <c r="F65" s="164"/>
      <c r="G65" s="164"/>
      <c r="I65" s="34"/>
    </row>
    <row r="66" spans="1:9" ht="26.25" customHeight="1">
      <c r="A66" s="70" t="s">
        <v>375</v>
      </c>
      <c r="B66" s="607" t="s">
        <v>80</v>
      </c>
      <c r="C66" s="607"/>
      <c r="D66" s="607"/>
      <c r="E66" s="165"/>
      <c r="F66" s="584" t="s">
        <v>494</v>
      </c>
      <c r="G66" s="584"/>
      <c r="H66" s="73"/>
      <c r="I66" s="73"/>
    </row>
    <row r="67" spans="1:9" ht="18.75" customHeight="1">
      <c r="A67" s="74" t="s">
        <v>377</v>
      </c>
      <c r="B67" s="593" t="s">
        <v>66</v>
      </c>
      <c r="C67" s="593"/>
      <c r="D67" s="593"/>
      <c r="E67" s="75"/>
      <c r="F67" s="582" t="s">
        <v>183</v>
      </c>
      <c r="G67" s="582"/>
      <c r="H67" s="145"/>
      <c r="I67" s="145"/>
    </row>
    <row r="68" spans="1:9">
      <c r="A68" s="88"/>
      <c r="B68" s="89"/>
      <c r="D68" s="90"/>
      <c r="E68" s="91"/>
      <c r="F68" s="91"/>
      <c r="G68" s="91"/>
    </row>
    <row r="69" spans="1:9">
      <c r="A69" s="88"/>
      <c r="B69" s="89"/>
      <c r="D69" s="90"/>
      <c r="E69" s="91"/>
      <c r="F69" s="91"/>
      <c r="G69" s="91"/>
    </row>
    <row r="70" spans="1:9">
      <c r="A70" s="88"/>
      <c r="B70" s="89"/>
      <c r="D70" s="90"/>
      <c r="E70" s="91"/>
      <c r="F70" s="91"/>
      <c r="G70" s="91"/>
    </row>
    <row r="71" spans="1:9">
      <c r="A71" s="88"/>
      <c r="B71" s="89"/>
      <c r="D71" s="90"/>
      <c r="E71" s="91"/>
      <c r="F71" s="91"/>
      <c r="G71" s="91"/>
    </row>
    <row r="72" spans="1:9">
      <c r="A72" s="88"/>
      <c r="B72" s="89"/>
      <c r="D72" s="90"/>
      <c r="E72" s="91"/>
      <c r="F72" s="91"/>
      <c r="G72" s="91"/>
    </row>
    <row r="73" spans="1:9">
      <c r="A73" s="88"/>
      <c r="B73" s="89"/>
      <c r="D73" s="90"/>
      <c r="E73" s="91"/>
      <c r="F73" s="91"/>
      <c r="G73" s="91"/>
    </row>
    <row r="74" spans="1:9">
      <c r="A74" s="88"/>
      <c r="B74" s="89"/>
      <c r="D74" s="90"/>
      <c r="E74" s="91"/>
      <c r="F74" s="91"/>
      <c r="G74" s="91"/>
    </row>
    <row r="75" spans="1:9">
      <c r="A75" s="88"/>
      <c r="B75" s="89"/>
      <c r="D75" s="90"/>
      <c r="E75" s="91"/>
      <c r="F75" s="91"/>
      <c r="G75" s="91"/>
    </row>
    <row r="76" spans="1:9">
      <c r="A76" s="88"/>
      <c r="B76" s="89"/>
      <c r="D76" s="90"/>
      <c r="E76" s="91"/>
      <c r="F76" s="91"/>
      <c r="G76" s="91"/>
    </row>
    <row r="77" spans="1:9">
      <c r="A77" s="88"/>
      <c r="B77" s="89"/>
      <c r="D77" s="90"/>
      <c r="E77" s="91"/>
      <c r="F77" s="91"/>
      <c r="G77" s="91"/>
    </row>
    <row r="78" spans="1:9">
      <c r="A78" s="88"/>
      <c r="B78" s="89"/>
      <c r="D78" s="90"/>
      <c r="E78" s="91"/>
      <c r="F78" s="91"/>
      <c r="G78" s="91"/>
    </row>
    <row r="79" spans="1:9">
      <c r="A79" s="88"/>
      <c r="B79" s="89"/>
      <c r="D79" s="90"/>
      <c r="E79" s="91"/>
      <c r="F79" s="91"/>
      <c r="G79" s="91"/>
    </row>
    <row r="80" spans="1:9">
      <c r="A80" s="88"/>
      <c r="B80" s="89"/>
      <c r="D80" s="90"/>
      <c r="E80" s="91"/>
      <c r="F80" s="91"/>
      <c r="G80" s="91"/>
    </row>
    <row r="81" spans="1:7">
      <c r="A81" s="88"/>
      <c r="B81" s="89"/>
      <c r="D81" s="90"/>
      <c r="E81" s="91"/>
      <c r="F81" s="91"/>
      <c r="G81" s="91"/>
    </row>
    <row r="82" spans="1:7">
      <c r="A82" s="88"/>
      <c r="B82" s="89"/>
      <c r="D82" s="90"/>
      <c r="E82" s="91"/>
      <c r="F82" s="91"/>
      <c r="G82" s="91"/>
    </row>
    <row r="83" spans="1:7">
      <c r="A83" s="88"/>
      <c r="B83" s="89"/>
      <c r="D83" s="90"/>
      <c r="E83" s="91"/>
      <c r="F83" s="91"/>
      <c r="G83" s="91"/>
    </row>
    <row r="84" spans="1:7">
      <c r="A84" s="88"/>
      <c r="B84" s="89"/>
      <c r="D84" s="90"/>
      <c r="E84" s="91"/>
      <c r="F84" s="91"/>
      <c r="G84" s="91"/>
    </row>
    <row r="85" spans="1:7">
      <c r="A85" s="88"/>
      <c r="B85" s="89"/>
      <c r="D85" s="90"/>
      <c r="E85" s="91"/>
      <c r="F85" s="91"/>
      <c r="G85" s="91"/>
    </row>
    <row r="86" spans="1:7">
      <c r="A86" s="88"/>
      <c r="B86" s="89"/>
      <c r="D86" s="90"/>
      <c r="E86" s="91"/>
      <c r="F86" s="91"/>
      <c r="G86" s="91"/>
    </row>
    <row r="87" spans="1:7">
      <c r="A87" s="88"/>
      <c r="B87" s="89"/>
      <c r="D87" s="90"/>
      <c r="E87" s="91"/>
      <c r="F87" s="91"/>
      <c r="G87" s="91"/>
    </row>
    <row r="88" spans="1:7">
      <c r="A88" s="88"/>
      <c r="B88" s="89"/>
      <c r="D88" s="90"/>
      <c r="E88" s="91"/>
      <c r="F88" s="91"/>
      <c r="G88" s="91"/>
    </row>
    <row r="89" spans="1:7">
      <c r="A89" s="88"/>
      <c r="B89" s="89"/>
      <c r="D89" s="90"/>
      <c r="E89" s="91"/>
      <c r="F89" s="91"/>
      <c r="G89" s="91"/>
    </row>
    <row r="90" spans="1:7">
      <c r="A90" s="88"/>
      <c r="B90" s="89"/>
      <c r="D90" s="90"/>
      <c r="E90" s="91"/>
      <c r="F90" s="91"/>
      <c r="G90" s="91"/>
    </row>
    <row r="91" spans="1:7">
      <c r="A91" s="88"/>
      <c r="B91" s="89"/>
      <c r="D91" s="90"/>
      <c r="E91" s="91"/>
      <c r="F91" s="91"/>
      <c r="G91" s="91"/>
    </row>
    <row r="92" spans="1:7">
      <c r="A92" s="88"/>
      <c r="B92" s="89"/>
      <c r="D92" s="90"/>
      <c r="E92" s="91"/>
      <c r="F92" s="91"/>
      <c r="G92" s="91"/>
    </row>
    <row r="93" spans="1:7">
      <c r="A93" s="88"/>
      <c r="B93" s="89"/>
      <c r="D93" s="90"/>
      <c r="E93" s="91"/>
      <c r="F93" s="91"/>
      <c r="G93" s="91"/>
    </row>
    <row r="94" spans="1:7">
      <c r="A94" s="88"/>
      <c r="B94" s="89"/>
      <c r="D94" s="90"/>
      <c r="E94" s="91"/>
      <c r="F94" s="91"/>
      <c r="G94" s="91"/>
    </row>
    <row r="95" spans="1:7">
      <c r="A95" s="88"/>
      <c r="B95" s="89"/>
      <c r="D95" s="90"/>
      <c r="E95" s="91"/>
      <c r="F95" s="91"/>
      <c r="G95" s="91"/>
    </row>
    <row r="96" spans="1:7">
      <c r="A96" s="88"/>
      <c r="B96" s="89"/>
      <c r="D96" s="90"/>
      <c r="E96" s="91"/>
      <c r="F96" s="91"/>
      <c r="G96" s="91"/>
    </row>
    <row r="97" spans="1:7">
      <c r="A97" s="88"/>
      <c r="B97" s="89"/>
      <c r="D97" s="90"/>
      <c r="E97" s="91"/>
      <c r="F97" s="91"/>
      <c r="G97" s="91"/>
    </row>
    <row r="98" spans="1:7">
      <c r="A98" s="88"/>
      <c r="B98" s="89"/>
      <c r="D98" s="90"/>
      <c r="E98" s="91"/>
      <c r="F98" s="91"/>
      <c r="G98" s="91"/>
    </row>
    <row r="99" spans="1:7">
      <c r="A99" s="88"/>
      <c r="D99" s="95"/>
      <c r="E99" s="96"/>
      <c r="F99" s="96"/>
      <c r="G99" s="96"/>
    </row>
    <row r="100" spans="1:7">
      <c r="A100" s="78"/>
      <c r="D100" s="95"/>
      <c r="E100" s="96"/>
      <c r="F100" s="96"/>
      <c r="G100" s="96"/>
    </row>
    <row r="101" spans="1:7">
      <c r="A101" s="78"/>
      <c r="D101" s="95"/>
      <c r="E101" s="96"/>
      <c r="F101" s="96"/>
      <c r="G101" s="96"/>
    </row>
    <row r="102" spans="1:7">
      <c r="A102" s="78"/>
      <c r="D102" s="95"/>
      <c r="E102" s="96"/>
      <c r="F102" s="96"/>
      <c r="G102" s="96"/>
    </row>
    <row r="103" spans="1:7">
      <c r="A103" s="78"/>
      <c r="D103" s="95"/>
      <c r="E103" s="96"/>
      <c r="F103" s="96"/>
      <c r="G103" s="96"/>
    </row>
    <row r="104" spans="1:7">
      <c r="A104" s="78"/>
      <c r="D104" s="95"/>
      <c r="E104" s="96"/>
      <c r="F104" s="96"/>
      <c r="G104" s="96"/>
    </row>
    <row r="105" spans="1:7">
      <c r="A105" s="78"/>
      <c r="D105" s="95"/>
      <c r="E105" s="96"/>
      <c r="F105" s="96"/>
      <c r="G105" s="96"/>
    </row>
    <row r="106" spans="1:7">
      <c r="A106" s="78"/>
      <c r="D106" s="95"/>
      <c r="E106" s="96"/>
      <c r="F106" s="96"/>
      <c r="G106" s="96"/>
    </row>
    <row r="107" spans="1:7">
      <c r="A107" s="78"/>
      <c r="D107" s="95"/>
      <c r="E107" s="96"/>
      <c r="F107" s="96"/>
      <c r="G107" s="96"/>
    </row>
    <row r="108" spans="1:7">
      <c r="A108" s="78"/>
      <c r="D108" s="95"/>
      <c r="E108" s="96"/>
      <c r="F108" s="96"/>
      <c r="G108" s="96"/>
    </row>
    <row r="109" spans="1:7">
      <c r="A109" s="78"/>
      <c r="D109" s="95"/>
      <c r="E109" s="96"/>
      <c r="F109" s="96"/>
      <c r="G109" s="96"/>
    </row>
    <row r="110" spans="1:7">
      <c r="A110" s="78"/>
      <c r="D110" s="95"/>
      <c r="E110" s="96"/>
      <c r="F110" s="96"/>
      <c r="G110" s="96"/>
    </row>
    <row r="111" spans="1:7">
      <c r="A111" s="78"/>
      <c r="D111" s="95"/>
      <c r="E111" s="96"/>
      <c r="F111" s="96"/>
      <c r="G111" s="96"/>
    </row>
    <row r="112" spans="1:7">
      <c r="A112" s="78"/>
      <c r="D112" s="95"/>
      <c r="E112" s="96"/>
      <c r="F112" s="96"/>
      <c r="G112" s="96"/>
    </row>
    <row r="113" spans="1:7">
      <c r="A113" s="78"/>
      <c r="D113" s="95"/>
      <c r="E113" s="96"/>
      <c r="F113" s="96"/>
      <c r="G113" s="96"/>
    </row>
    <row r="114" spans="1:7">
      <c r="A114" s="78"/>
      <c r="D114" s="95"/>
      <c r="E114" s="96"/>
      <c r="F114" s="96"/>
      <c r="G114" s="96"/>
    </row>
    <row r="115" spans="1:7">
      <c r="A115" s="78"/>
      <c r="D115" s="95"/>
      <c r="E115" s="96"/>
      <c r="F115" s="96"/>
      <c r="G115" s="96"/>
    </row>
    <row r="116" spans="1:7">
      <c r="A116" s="78"/>
      <c r="D116" s="95"/>
      <c r="E116" s="96"/>
      <c r="F116" s="96"/>
      <c r="G116" s="96"/>
    </row>
    <row r="117" spans="1:7">
      <c r="A117" s="78"/>
      <c r="D117" s="95"/>
      <c r="E117" s="96"/>
      <c r="F117" s="96"/>
      <c r="G117" s="96"/>
    </row>
    <row r="118" spans="1:7">
      <c r="A118" s="78"/>
      <c r="D118" s="95"/>
      <c r="E118" s="96"/>
      <c r="F118" s="96"/>
      <c r="G118" s="96"/>
    </row>
    <row r="119" spans="1:7">
      <c r="A119" s="78"/>
      <c r="D119" s="95"/>
      <c r="E119" s="96"/>
      <c r="F119" s="96"/>
      <c r="G119" s="96"/>
    </row>
    <row r="120" spans="1:7">
      <c r="A120" s="78"/>
      <c r="D120" s="95"/>
      <c r="E120" s="96"/>
      <c r="F120" s="96"/>
      <c r="G120" s="96"/>
    </row>
    <row r="121" spans="1:7">
      <c r="A121" s="78"/>
      <c r="D121" s="95"/>
      <c r="E121" s="96"/>
      <c r="F121" s="96"/>
      <c r="G121" s="96"/>
    </row>
    <row r="122" spans="1:7">
      <c r="A122" s="78"/>
    </row>
    <row r="123" spans="1:7">
      <c r="A123" s="53"/>
    </row>
    <row r="124" spans="1:7">
      <c r="A124" s="53"/>
    </row>
    <row r="125" spans="1:7">
      <c r="A125" s="53"/>
    </row>
    <row r="126" spans="1:7">
      <c r="A126" s="53"/>
    </row>
    <row r="127" spans="1:7">
      <c r="A127" s="53"/>
    </row>
    <row r="128" spans="1:7">
      <c r="A128" s="53"/>
    </row>
    <row r="129" spans="1:1" s="34" customFormat="1">
      <c r="A129" s="53"/>
    </row>
    <row r="130" spans="1:1" s="34" customFormat="1">
      <c r="A130" s="53"/>
    </row>
    <row r="131" spans="1:1" s="34" customFormat="1">
      <c r="A131" s="53"/>
    </row>
    <row r="132" spans="1:1" s="34" customFormat="1">
      <c r="A132" s="53"/>
    </row>
    <row r="133" spans="1:1" s="34" customFormat="1">
      <c r="A133" s="53"/>
    </row>
    <row r="134" spans="1:1" s="34" customFormat="1">
      <c r="A134" s="53"/>
    </row>
    <row r="135" spans="1:1" s="34" customFormat="1">
      <c r="A135" s="53"/>
    </row>
    <row r="136" spans="1:1" s="34" customFormat="1">
      <c r="A136" s="53"/>
    </row>
    <row r="137" spans="1:1" s="34" customFormat="1">
      <c r="A137" s="53"/>
    </row>
    <row r="138" spans="1:1" s="34" customFormat="1">
      <c r="A138" s="53"/>
    </row>
    <row r="139" spans="1:1" s="34" customFormat="1">
      <c r="A139" s="53"/>
    </row>
    <row r="140" spans="1:1" s="34" customFormat="1">
      <c r="A140" s="53"/>
    </row>
    <row r="141" spans="1:1" s="34" customFormat="1">
      <c r="A141" s="53"/>
    </row>
    <row r="142" spans="1:1" s="34" customFormat="1">
      <c r="A142" s="53"/>
    </row>
    <row r="143" spans="1:1" s="34" customFormat="1">
      <c r="A143" s="53"/>
    </row>
    <row r="144" spans="1:1" s="34" customFormat="1">
      <c r="A144" s="53"/>
    </row>
    <row r="145" spans="1:1" s="34" customFormat="1">
      <c r="A145" s="53"/>
    </row>
    <row r="146" spans="1:1" s="34" customFormat="1">
      <c r="A146" s="53"/>
    </row>
    <row r="147" spans="1:1" s="34" customFormat="1">
      <c r="A147" s="53"/>
    </row>
    <row r="148" spans="1:1" s="34" customFormat="1">
      <c r="A148" s="53"/>
    </row>
    <row r="149" spans="1:1" s="34" customFormat="1">
      <c r="A149" s="53"/>
    </row>
    <row r="150" spans="1:1" s="34" customFormat="1">
      <c r="A150" s="53"/>
    </row>
    <row r="151" spans="1:1" s="34" customFormat="1">
      <c r="A151" s="53"/>
    </row>
    <row r="152" spans="1:1" s="34" customFormat="1">
      <c r="A152" s="53"/>
    </row>
    <row r="153" spans="1:1" s="34" customFormat="1">
      <c r="A153" s="53"/>
    </row>
    <row r="154" spans="1:1" s="34" customFormat="1">
      <c r="A154" s="53"/>
    </row>
    <row r="155" spans="1:1" s="34" customFormat="1">
      <c r="A155" s="53"/>
    </row>
    <row r="156" spans="1:1" s="34" customFormat="1">
      <c r="A156" s="53"/>
    </row>
    <row r="157" spans="1:1" s="34" customFormat="1">
      <c r="A157" s="53"/>
    </row>
    <row r="158" spans="1:1" s="34" customFormat="1">
      <c r="A158" s="53"/>
    </row>
    <row r="159" spans="1:1" s="34" customFormat="1">
      <c r="A159" s="53"/>
    </row>
    <row r="160" spans="1:1" s="34" customFormat="1">
      <c r="A160" s="53"/>
    </row>
    <row r="161" spans="1:1" s="34" customFormat="1">
      <c r="A161" s="53"/>
    </row>
    <row r="162" spans="1:1" s="34" customFormat="1">
      <c r="A162" s="53"/>
    </row>
    <row r="163" spans="1:1" s="34" customFormat="1">
      <c r="A163" s="53"/>
    </row>
    <row r="164" spans="1:1" s="34" customFormat="1">
      <c r="A164" s="53"/>
    </row>
    <row r="165" spans="1:1" s="34" customFormat="1">
      <c r="A165" s="53"/>
    </row>
    <row r="166" spans="1:1" s="34" customFormat="1">
      <c r="A166" s="53"/>
    </row>
    <row r="167" spans="1:1" s="34" customFormat="1">
      <c r="A167" s="53"/>
    </row>
    <row r="168" spans="1:1" s="34" customFormat="1">
      <c r="A168" s="53"/>
    </row>
    <row r="169" spans="1:1" s="34" customFormat="1">
      <c r="A169" s="53"/>
    </row>
    <row r="170" spans="1:1" s="34" customFormat="1">
      <c r="A170" s="53"/>
    </row>
    <row r="171" spans="1:1" s="34" customFormat="1">
      <c r="A171" s="53"/>
    </row>
    <row r="172" spans="1:1" s="34" customFormat="1">
      <c r="A172" s="53"/>
    </row>
    <row r="173" spans="1:1" s="34" customFormat="1">
      <c r="A173" s="53"/>
    </row>
    <row r="174" spans="1:1" s="34" customFormat="1">
      <c r="A174" s="53"/>
    </row>
    <row r="175" spans="1:1" s="34" customFormat="1">
      <c r="A175" s="53"/>
    </row>
    <row r="176" spans="1:1" s="34" customFormat="1">
      <c r="A176" s="53"/>
    </row>
    <row r="177" spans="1:1" s="34" customFormat="1">
      <c r="A177" s="53"/>
    </row>
    <row r="178" spans="1:1" s="34" customFormat="1">
      <c r="A178" s="53"/>
    </row>
    <row r="179" spans="1:1" s="34" customFormat="1">
      <c r="A179" s="53"/>
    </row>
    <row r="180" spans="1:1" s="34" customFormat="1">
      <c r="A180" s="53"/>
    </row>
    <row r="181" spans="1:1" s="34" customFormat="1">
      <c r="A181" s="53"/>
    </row>
    <row r="182" spans="1:1" s="34" customFormat="1">
      <c r="A182" s="53"/>
    </row>
    <row r="183" spans="1:1" s="34" customFormat="1">
      <c r="A183" s="53"/>
    </row>
    <row r="184" spans="1:1" s="34" customFormat="1">
      <c r="A184" s="53"/>
    </row>
    <row r="185" spans="1:1" s="34" customFormat="1">
      <c r="A185" s="53"/>
    </row>
    <row r="186" spans="1:1" s="34" customFormat="1">
      <c r="A186" s="53"/>
    </row>
    <row r="187" spans="1:1" s="34" customFormat="1">
      <c r="A187" s="53"/>
    </row>
    <row r="188" spans="1:1" s="34" customFormat="1">
      <c r="A188" s="53"/>
    </row>
    <row r="189" spans="1:1" s="34" customFormat="1">
      <c r="A189" s="53"/>
    </row>
    <row r="190" spans="1:1" s="34" customFormat="1">
      <c r="A190" s="53"/>
    </row>
    <row r="191" spans="1:1" s="34" customFormat="1">
      <c r="A191" s="53"/>
    </row>
    <row r="192" spans="1:1" s="34" customFormat="1">
      <c r="A192" s="53"/>
    </row>
    <row r="193" spans="1:1" s="34" customFormat="1">
      <c r="A193" s="53"/>
    </row>
    <row r="194" spans="1:1" s="34" customFormat="1">
      <c r="A194" s="53"/>
    </row>
    <row r="195" spans="1:1" s="34" customFormat="1">
      <c r="A195" s="53"/>
    </row>
    <row r="196" spans="1:1" s="34" customFormat="1">
      <c r="A196" s="53"/>
    </row>
    <row r="197" spans="1:1" s="34" customFormat="1">
      <c r="A197" s="53"/>
    </row>
    <row r="198" spans="1:1" s="34" customFormat="1">
      <c r="A198" s="53"/>
    </row>
    <row r="199" spans="1:1" s="34" customFormat="1">
      <c r="A199" s="53"/>
    </row>
    <row r="200" spans="1:1" s="34" customFormat="1">
      <c r="A200" s="53"/>
    </row>
    <row r="201" spans="1:1" s="34" customFormat="1">
      <c r="A201" s="53"/>
    </row>
    <row r="202" spans="1:1" s="34" customFormat="1">
      <c r="A202" s="53"/>
    </row>
    <row r="203" spans="1:1" s="34" customFormat="1">
      <c r="A203" s="53"/>
    </row>
    <row r="204" spans="1:1" s="34" customFormat="1">
      <c r="A204" s="53"/>
    </row>
    <row r="205" spans="1:1" s="34" customFormat="1">
      <c r="A205" s="53"/>
    </row>
    <row r="206" spans="1:1" s="34" customFormat="1">
      <c r="A206" s="53"/>
    </row>
    <row r="207" spans="1:1" s="34" customFormat="1">
      <c r="A207" s="53"/>
    </row>
    <row r="208" spans="1:1" s="34" customFormat="1">
      <c r="A208" s="53"/>
    </row>
    <row r="209" spans="1:1" s="34" customFormat="1">
      <c r="A209" s="53"/>
    </row>
    <row r="210" spans="1:1" s="34" customFormat="1">
      <c r="A210" s="53"/>
    </row>
    <row r="211" spans="1:1" s="34" customFormat="1">
      <c r="A211" s="53"/>
    </row>
    <row r="212" spans="1:1" s="34" customFormat="1">
      <c r="A212" s="53"/>
    </row>
    <row r="213" spans="1:1" s="34" customFormat="1">
      <c r="A213" s="53"/>
    </row>
    <row r="214" spans="1:1" s="34" customFormat="1">
      <c r="A214" s="53"/>
    </row>
    <row r="215" spans="1:1" s="34" customFormat="1">
      <c r="A215" s="53"/>
    </row>
    <row r="216" spans="1:1" s="34" customFormat="1">
      <c r="A216" s="53"/>
    </row>
    <row r="217" spans="1:1" s="34" customFormat="1">
      <c r="A217" s="53"/>
    </row>
    <row r="218" spans="1:1" s="34" customFormat="1">
      <c r="A218" s="53"/>
    </row>
    <row r="219" spans="1:1" s="34" customFormat="1">
      <c r="A219" s="53"/>
    </row>
    <row r="220" spans="1:1" s="34" customFormat="1">
      <c r="A220" s="53"/>
    </row>
    <row r="221" spans="1:1" s="34" customFormat="1">
      <c r="A221" s="53"/>
    </row>
    <row r="222" spans="1:1" s="34" customFormat="1">
      <c r="A222" s="53"/>
    </row>
    <row r="223" spans="1:1" s="34" customFormat="1">
      <c r="A223" s="53"/>
    </row>
    <row r="224" spans="1:1" s="34" customFormat="1">
      <c r="A224" s="53"/>
    </row>
    <row r="225" spans="1:1" s="34" customFormat="1">
      <c r="A225" s="53"/>
    </row>
    <row r="226" spans="1:1" s="34" customFormat="1">
      <c r="A226" s="53"/>
    </row>
    <row r="227" spans="1:1" s="34" customFormat="1">
      <c r="A227" s="53"/>
    </row>
    <row r="228" spans="1:1" s="34" customFormat="1">
      <c r="A228" s="53"/>
    </row>
    <row r="229" spans="1:1" s="34" customFormat="1">
      <c r="A229" s="53"/>
    </row>
    <row r="230" spans="1:1" s="34" customFormat="1">
      <c r="A230" s="53"/>
    </row>
    <row r="231" spans="1:1" s="34" customFormat="1">
      <c r="A231" s="53"/>
    </row>
    <row r="232" spans="1:1" s="34" customFormat="1">
      <c r="A232" s="53"/>
    </row>
    <row r="233" spans="1:1" s="34" customFormat="1">
      <c r="A233" s="53"/>
    </row>
    <row r="234" spans="1:1" s="34" customFormat="1">
      <c r="A234" s="53"/>
    </row>
    <row r="235" spans="1:1" s="34" customFormat="1">
      <c r="A235" s="53"/>
    </row>
    <row r="236" spans="1:1" s="34" customFormat="1">
      <c r="A236" s="53"/>
    </row>
    <row r="237" spans="1:1" s="34" customFormat="1">
      <c r="A237" s="53"/>
    </row>
    <row r="238" spans="1:1" s="34" customFormat="1">
      <c r="A238" s="53"/>
    </row>
    <row r="239" spans="1:1" s="34" customFormat="1">
      <c r="A239" s="53"/>
    </row>
    <row r="240" spans="1:1" s="34" customFormat="1">
      <c r="A240" s="53"/>
    </row>
    <row r="241" spans="1:1" s="34" customFormat="1">
      <c r="A241" s="53"/>
    </row>
    <row r="242" spans="1:1" s="34" customFormat="1">
      <c r="A242" s="53"/>
    </row>
    <row r="243" spans="1:1" s="34" customFormat="1">
      <c r="A243" s="53"/>
    </row>
    <row r="244" spans="1:1" s="34" customFormat="1">
      <c r="A244" s="53"/>
    </row>
    <row r="245" spans="1:1" s="34" customFormat="1">
      <c r="A245" s="53"/>
    </row>
    <row r="246" spans="1:1" s="34" customFormat="1">
      <c r="A246" s="53"/>
    </row>
    <row r="247" spans="1:1" s="34" customFormat="1">
      <c r="A247" s="53"/>
    </row>
    <row r="248" spans="1:1" s="34" customFormat="1">
      <c r="A248" s="53"/>
    </row>
    <row r="249" spans="1:1" s="34" customFormat="1">
      <c r="A249" s="53"/>
    </row>
    <row r="250" spans="1:1" s="34" customFormat="1">
      <c r="A250" s="53"/>
    </row>
    <row r="251" spans="1:1" s="34" customFormat="1">
      <c r="A251" s="53"/>
    </row>
    <row r="252" spans="1:1" s="34" customFormat="1">
      <c r="A252" s="53"/>
    </row>
    <row r="253" spans="1:1" s="34" customFormat="1">
      <c r="A253" s="53"/>
    </row>
    <row r="254" spans="1:1" s="34" customFormat="1">
      <c r="A254" s="53"/>
    </row>
    <row r="255" spans="1:1" s="34" customFormat="1">
      <c r="A255" s="53"/>
    </row>
    <row r="256" spans="1:1" s="34" customFormat="1">
      <c r="A256" s="53"/>
    </row>
    <row r="257" spans="1:1" s="34" customFormat="1">
      <c r="A257" s="53"/>
    </row>
    <row r="258" spans="1:1" s="34" customFormat="1">
      <c r="A258" s="53"/>
    </row>
    <row r="259" spans="1:1" s="34" customFormat="1">
      <c r="A259" s="53"/>
    </row>
    <row r="260" spans="1:1" s="34" customFormat="1">
      <c r="A260" s="53"/>
    </row>
    <row r="261" spans="1:1" s="34" customFormat="1">
      <c r="A261" s="53"/>
    </row>
    <row r="262" spans="1:1" s="34" customFormat="1">
      <c r="A262" s="53"/>
    </row>
    <row r="263" spans="1:1" s="34" customFormat="1">
      <c r="A263" s="53"/>
    </row>
    <row r="264" spans="1:1" s="34" customFormat="1">
      <c r="A264" s="53"/>
    </row>
    <row r="265" spans="1:1" s="34" customFormat="1">
      <c r="A265" s="53"/>
    </row>
    <row r="266" spans="1:1" s="34" customFormat="1">
      <c r="A266" s="53"/>
    </row>
    <row r="267" spans="1:1" s="34" customFormat="1">
      <c r="A267" s="53"/>
    </row>
    <row r="268" spans="1:1" s="34" customFormat="1">
      <c r="A268" s="53"/>
    </row>
    <row r="269" spans="1:1" s="34" customFormat="1">
      <c r="A269" s="53"/>
    </row>
    <row r="270" spans="1:1" s="34" customFormat="1">
      <c r="A270" s="53"/>
    </row>
    <row r="271" spans="1:1" s="34" customFormat="1">
      <c r="A271" s="53"/>
    </row>
    <row r="272" spans="1:1" s="34" customFormat="1">
      <c r="A272" s="53"/>
    </row>
    <row r="273" spans="1:1" s="34" customFormat="1">
      <c r="A273" s="53"/>
    </row>
    <row r="274" spans="1:1" s="34" customFormat="1">
      <c r="A274" s="53"/>
    </row>
    <row r="275" spans="1:1" s="34" customFormat="1">
      <c r="A275" s="53"/>
    </row>
    <row r="276" spans="1:1" s="34" customFormat="1">
      <c r="A276" s="53"/>
    </row>
    <row r="277" spans="1:1" s="34" customFormat="1">
      <c r="A277" s="53"/>
    </row>
    <row r="278" spans="1:1" s="34" customFormat="1">
      <c r="A278" s="53"/>
    </row>
    <row r="279" spans="1:1" s="34" customFormat="1">
      <c r="A279" s="53"/>
    </row>
    <row r="280" spans="1:1" s="34" customFormat="1">
      <c r="A280" s="53"/>
    </row>
    <row r="281" spans="1:1" s="34" customFormat="1">
      <c r="A281" s="53"/>
    </row>
    <row r="282" spans="1:1" s="34" customFormat="1">
      <c r="A282" s="53"/>
    </row>
    <row r="283" spans="1:1" s="34" customFormat="1">
      <c r="A283" s="53"/>
    </row>
    <row r="284" spans="1:1" s="34" customFormat="1">
      <c r="A284" s="53"/>
    </row>
    <row r="285" spans="1:1" s="34" customFormat="1">
      <c r="A285" s="53"/>
    </row>
    <row r="286" spans="1:1" s="34" customFormat="1">
      <c r="A286" s="53"/>
    </row>
    <row r="287" spans="1:1" s="34" customFormat="1">
      <c r="A287" s="53"/>
    </row>
    <row r="288" spans="1:1" s="34" customFormat="1">
      <c r="A288" s="53"/>
    </row>
    <row r="289" spans="1:1" s="34" customFormat="1">
      <c r="A289" s="53"/>
    </row>
  </sheetData>
  <mergeCells count="5">
    <mergeCell ref="F67:G67"/>
    <mergeCell ref="F66:G66"/>
    <mergeCell ref="B66:D66"/>
    <mergeCell ref="B67:D67"/>
    <mergeCell ref="A2:G2"/>
  </mergeCells>
  <pageMargins left="0.23622047244094491" right="0.15748031496062992" top="0.19685039370078741" bottom="0.19685039370078741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84"/>
  <sheetViews>
    <sheetView view="pageBreakPreview" zoomScale="55" zoomScaleNormal="75" zoomScaleSheetLayoutView="55" workbookViewId="0">
      <selection activeCell="C9" sqref="C9"/>
    </sheetView>
  </sheetViews>
  <sheetFormatPr defaultColWidth="9.1796875" defaultRowHeight="18"/>
  <cols>
    <col min="1" max="1" width="80.1796875" style="34" customWidth="1"/>
    <col min="2" max="2" width="12.7265625" style="50" customWidth="1"/>
    <col min="3" max="3" width="19.26953125" style="50" customWidth="1"/>
    <col min="4" max="4" width="18.453125" style="50" customWidth="1"/>
    <col min="5" max="5" width="16.453125" style="50" customWidth="1"/>
    <col min="6" max="6" width="16.81640625" style="50" customWidth="1"/>
    <col min="7" max="7" width="17.1796875" style="50" customWidth="1"/>
    <col min="8" max="8" width="17.26953125" style="50" customWidth="1"/>
    <col min="9" max="9" width="9.54296875" style="34" customWidth="1"/>
    <col min="10" max="10" width="9.81640625" style="34" customWidth="1"/>
    <col min="11" max="16384" width="9.1796875" style="34"/>
  </cols>
  <sheetData>
    <row r="1" spans="1:9" ht="20">
      <c r="H1" s="54" t="s">
        <v>361</v>
      </c>
    </row>
    <row r="2" spans="1:9" ht="39" customHeight="1">
      <c r="A2" s="576" t="s">
        <v>132</v>
      </c>
      <c r="B2" s="576"/>
      <c r="C2" s="576"/>
      <c r="D2" s="576"/>
      <c r="E2" s="576"/>
      <c r="F2" s="576"/>
      <c r="G2" s="576"/>
      <c r="H2" s="576"/>
    </row>
    <row r="3" spans="1:9" ht="30" customHeight="1">
      <c r="A3" s="611" t="s">
        <v>399</v>
      </c>
      <c r="B3" s="611"/>
      <c r="C3" s="611"/>
      <c r="D3" s="611"/>
      <c r="E3" s="611"/>
      <c r="F3" s="611"/>
      <c r="G3" s="611"/>
      <c r="H3" s="611"/>
    </row>
    <row r="4" spans="1:9" ht="58.5" customHeight="1">
      <c r="A4" s="609" t="s">
        <v>162</v>
      </c>
      <c r="B4" s="574" t="s">
        <v>18</v>
      </c>
      <c r="C4" s="574" t="s">
        <v>141</v>
      </c>
      <c r="D4" s="574"/>
      <c r="E4" s="580" t="s">
        <v>461</v>
      </c>
      <c r="F4" s="580"/>
      <c r="G4" s="580"/>
      <c r="H4" s="580"/>
    </row>
    <row r="5" spans="1:9" ht="68.25" customHeight="1">
      <c r="A5" s="610"/>
      <c r="B5" s="574"/>
      <c r="C5" s="38" t="s">
        <v>451</v>
      </c>
      <c r="D5" s="38" t="s">
        <v>621</v>
      </c>
      <c r="E5" s="38" t="s">
        <v>152</v>
      </c>
      <c r="F5" s="38" t="s">
        <v>147</v>
      </c>
      <c r="G5" s="39" t="s">
        <v>619</v>
      </c>
      <c r="H5" s="39" t="s">
        <v>620</v>
      </c>
    </row>
    <row r="6" spans="1:9" ht="33.75" customHeight="1">
      <c r="A6" s="33">
        <v>1</v>
      </c>
      <c r="B6" s="38">
        <v>2</v>
      </c>
      <c r="C6" s="33">
        <v>3</v>
      </c>
      <c r="D6" s="38">
        <v>4</v>
      </c>
      <c r="E6" s="33">
        <v>5</v>
      </c>
      <c r="F6" s="38">
        <v>6</v>
      </c>
      <c r="G6" s="33">
        <v>7</v>
      </c>
      <c r="H6" s="38">
        <v>8</v>
      </c>
    </row>
    <row r="7" spans="1:9" s="40" customFormat="1" ht="71.25" customHeight="1">
      <c r="A7" s="57" t="s">
        <v>69</v>
      </c>
      <c r="B7" s="166">
        <v>4000</v>
      </c>
      <c r="C7" s="343">
        <f>SUM(C8:C13)</f>
        <v>842.19999999999993</v>
      </c>
      <c r="D7" s="24">
        <f>SUM(D8:D13)</f>
        <v>416.90000000000003</v>
      </c>
      <c r="E7" s="24">
        <f>SUM(E8:E13)</f>
        <v>416.90000000000003</v>
      </c>
      <c r="F7" s="24">
        <f>SUM(F8:F13)</f>
        <v>416.90000000000003</v>
      </c>
      <c r="G7" s="59">
        <f>F7-E7</f>
        <v>0</v>
      </c>
      <c r="H7" s="60">
        <f>(F7/E7)*100</f>
        <v>100</v>
      </c>
    </row>
    <row r="8" spans="1:9" ht="62.25" customHeight="1">
      <c r="A8" s="62" t="s">
        <v>1</v>
      </c>
      <c r="B8" s="167" t="s">
        <v>135</v>
      </c>
      <c r="C8" s="26">
        <f>'Розшифровка до капівидатків'!C7</f>
        <v>0</v>
      </c>
      <c r="D8" s="26">
        <f>'Розшифровка до капівидатків'!E7</f>
        <v>0</v>
      </c>
      <c r="E8" s="26">
        <f>'Розшифровка до капівидатків'!D7</f>
        <v>0</v>
      </c>
      <c r="F8" s="26">
        <f>D8</f>
        <v>0</v>
      </c>
      <c r="G8" s="63">
        <f t="shared" ref="G8:G13" si="0">F8-E8</f>
        <v>0</v>
      </c>
      <c r="H8" s="359" t="e">
        <f t="shared" ref="H8:H13" si="1">(F8/E8)*100</f>
        <v>#DIV/0!</v>
      </c>
    </row>
    <row r="9" spans="1:9" ht="57.75" customHeight="1">
      <c r="A9" s="62" t="s">
        <v>2</v>
      </c>
      <c r="B9" s="167">
        <v>4020</v>
      </c>
      <c r="C9" s="26">
        <f>'Розшифровка до капівидатків'!C10</f>
        <v>619.29999999999995</v>
      </c>
      <c r="D9" s="26">
        <f>'Розшифровка до капівидатків'!E10</f>
        <v>13.3</v>
      </c>
      <c r="E9" s="26">
        <f>'Розшифровка до капівидатків'!D10</f>
        <v>13.3</v>
      </c>
      <c r="F9" s="26">
        <f t="shared" ref="F9:F13" si="2">D9</f>
        <v>13.3</v>
      </c>
      <c r="G9" s="63">
        <f t="shared" si="0"/>
        <v>0</v>
      </c>
      <c r="H9" s="64">
        <f t="shared" si="1"/>
        <v>100</v>
      </c>
    </row>
    <row r="10" spans="1:9" ht="70.5" customHeight="1">
      <c r="A10" s="62" t="s">
        <v>28</v>
      </c>
      <c r="B10" s="167">
        <v>4030</v>
      </c>
      <c r="C10" s="26">
        <f>'Розшифровка до капівидатків'!C23</f>
        <v>19.8</v>
      </c>
      <c r="D10" s="341">
        <f>'Розшифровка до капівидатків'!E23</f>
        <v>0</v>
      </c>
      <c r="E10" s="341">
        <f>'Розшифровка до капівидатків'!D23</f>
        <v>0</v>
      </c>
      <c r="F10" s="341">
        <f t="shared" si="2"/>
        <v>0</v>
      </c>
      <c r="G10" s="63">
        <f t="shared" si="0"/>
        <v>0</v>
      </c>
      <c r="H10" s="359" t="e">
        <f t="shared" si="1"/>
        <v>#DIV/0!</v>
      </c>
    </row>
    <row r="11" spans="1:9" ht="59.25" customHeight="1">
      <c r="A11" s="62" t="s">
        <v>3</v>
      </c>
      <c r="B11" s="167">
        <v>4040</v>
      </c>
      <c r="C11" s="26">
        <f>'Розшифровка до капівидатків'!C33</f>
        <v>0</v>
      </c>
      <c r="D11" s="26">
        <f>'Розшифровка до капівидатків'!E33</f>
        <v>0</v>
      </c>
      <c r="E11" s="26">
        <f>'Розшифровка до капівидатків'!D33</f>
        <v>0</v>
      </c>
      <c r="F11" s="26">
        <f t="shared" si="2"/>
        <v>0</v>
      </c>
      <c r="G11" s="63">
        <f t="shared" si="0"/>
        <v>0</v>
      </c>
      <c r="H11" s="359" t="e">
        <f t="shared" si="1"/>
        <v>#DIV/0!</v>
      </c>
    </row>
    <row r="12" spans="1:9" ht="70.5" customHeight="1">
      <c r="A12" s="62" t="s">
        <v>60</v>
      </c>
      <c r="B12" s="167">
        <v>4050</v>
      </c>
      <c r="C12" s="26">
        <f>'Розшифровка до капівидатків'!C36</f>
        <v>0</v>
      </c>
      <c r="D12" s="26">
        <f>'Розшифровка до капівидатків'!E36</f>
        <v>0</v>
      </c>
      <c r="E12" s="26">
        <f>'Розшифровка до капівидатків'!D36</f>
        <v>0</v>
      </c>
      <c r="F12" s="26">
        <f t="shared" si="2"/>
        <v>0</v>
      </c>
      <c r="G12" s="63">
        <f t="shared" si="0"/>
        <v>0</v>
      </c>
      <c r="H12" s="359" t="e">
        <f t="shared" si="1"/>
        <v>#DIV/0!</v>
      </c>
    </row>
    <row r="13" spans="1:9" ht="59.25" customHeight="1">
      <c r="A13" s="62" t="s">
        <v>212</v>
      </c>
      <c r="B13" s="167">
        <v>4060</v>
      </c>
      <c r="C13" s="26">
        <f>'Розшифровка до капівидатків'!C39</f>
        <v>203.1</v>
      </c>
      <c r="D13" s="26">
        <f>'Розшифровка до капівидатків'!E39</f>
        <v>403.6</v>
      </c>
      <c r="E13" s="26">
        <f>'Розшифровка до капівидатків'!D39</f>
        <v>403.6</v>
      </c>
      <c r="F13" s="26">
        <f t="shared" si="2"/>
        <v>403.6</v>
      </c>
      <c r="G13" s="63">
        <f t="shared" si="0"/>
        <v>0</v>
      </c>
      <c r="H13" s="64">
        <f t="shared" si="1"/>
        <v>100</v>
      </c>
    </row>
    <row r="14" spans="1:9" ht="20.5">
      <c r="A14" s="73"/>
      <c r="B14" s="73"/>
      <c r="C14" s="73"/>
      <c r="D14" s="73"/>
      <c r="E14" s="73"/>
      <c r="F14" s="73"/>
      <c r="G14" s="73"/>
      <c r="H14" s="73"/>
    </row>
    <row r="15" spans="1:9" ht="20.5">
      <c r="A15" s="73"/>
      <c r="B15" s="73"/>
      <c r="C15" s="73"/>
      <c r="D15" s="73"/>
      <c r="E15" s="73"/>
      <c r="F15" s="73"/>
      <c r="G15" s="73"/>
      <c r="H15" s="73"/>
    </row>
    <row r="16" spans="1:9" s="51" customFormat="1" ht="19.5" customHeight="1">
      <c r="A16" s="168"/>
      <c r="B16" s="141"/>
      <c r="C16" s="141"/>
      <c r="D16" s="141"/>
      <c r="E16" s="141"/>
      <c r="F16" s="141"/>
      <c r="G16" s="141"/>
      <c r="H16" s="141"/>
      <c r="I16" s="34"/>
    </row>
    <row r="17" spans="1:8" ht="54" customHeight="1">
      <c r="A17" s="70" t="s">
        <v>375</v>
      </c>
      <c r="B17" s="71"/>
      <c r="C17" s="607" t="s">
        <v>143</v>
      </c>
      <c r="D17" s="607"/>
      <c r="E17" s="72"/>
      <c r="F17" s="584" t="s">
        <v>494</v>
      </c>
      <c r="G17" s="584"/>
      <c r="H17" s="73"/>
    </row>
    <row r="18" spans="1:8" s="51" customFormat="1" ht="37.5" customHeight="1">
      <c r="A18" s="74" t="s">
        <v>65</v>
      </c>
      <c r="B18" s="75"/>
      <c r="C18" s="593" t="s">
        <v>66</v>
      </c>
      <c r="D18" s="593"/>
      <c r="E18" s="75"/>
      <c r="F18" s="582" t="s">
        <v>183</v>
      </c>
      <c r="G18" s="582"/>
      <c r="H18" s="76"/>
    </row>
    <row r="19" spans="1:8">
      <c r="A19" s="53"/>
    </row>
    <row r="20" spans="1:8">
      <c r="A20" s="53"/>
    </row>
    <row r="21" spans="1:8">
      <c r="A21" s="53"/>
    </row>
    <row r="22" spans="1:8">
      <c r="A22" s="53"/>
    </row>
    <row r="23" spans="1:8">
      <c r="A23" s="53"/>
    </row>
    <row r="24" spans="1:8">
      <c r="A24" s="53"/>
    </row>
    <row r="25" spans="1:8">
      <c r="A25" s="53"/>
    </row>
    <row r="26" spans="1:8">
      <c r="A26" s="53"/>
    </row>
    <row r="27" spans="1:8">
      <c r="A27" s="53"/>
    </row>
    <row r="28" spans="1:8">
      <c r="A28" s="53"/>
    </row>
    <row r="29" spans="1:8">
      <c r="A29" s="53"/>
    </row>
    <row r="30" spans="1:8">
      <c r="A30" s="53"/>
    </row>
    <row r="31" spans="1:8">
      <c r="A31" s="53"/>
    </row>
    <row r="32" spans="1:8">
      <c r="A32" s="53"/>
    </row>
    <row r="33" spans="1:1">
      <c r="A33" s="53"/>
    </row>
    <row r="34" spans="1:1">
      <c r="A34" s="53"/>
    </row>
    <row r="35" spans="1:1">
      <c r="A35" s="53"/>
    </row>
    <row r="36" spans="1:1">
      <c r="A36" s="53"/>
    </row>
    <row r="37" spans="1:1">
      <c r="A37" s="53"/>
    </row>
    <row r="38" spans="1:1">
      <c r="A38" s="53"/>
    </row>
    <row r="39" spans="1:1">
      <c r="A39" s="53"/>
    </row>
    <row r="40" spans="1:1">
      <c r="A40" s="53"/>
    </row>
    <row r="41" spans="1:1">
      <c r="A41" s="53"/>
    </row>
    <row r="42" spans="1:1">
      <c r="A42" s="53"/>
    </row>
    <row r="43" spans="1:1">
      <c r="A43" s="53"/>
    </row>
    <row r="44" spans="1:1">
      <c r="A44" s="53"/>
    </row>
    <row r="45" spans="1:1">
      <c r="A45" s="53"/>
    </row>
    <row r="46" spans="1:1">
      <c r="A46" s="53"/>
    </row>
    <row r="47" spans="1:1">
      <c r="A47" s="53"/>
    </row>
    <row r="48" spans="1:1">
      <c r="A48" s="53"/>
    </row>
    <row r="49" spans="1:1">
      <c r="A49" s="53"/>
    </row>
    <row r="50" spans="1:1">
      <c r="A50" s="53"/>
    </row>
    <row r="51" spans="1:1">
      <c r="A51" s="53"/>
    </row>
    <row r="52" spans="1:1">
      <c r="A52" s="53"/>
    </row>
    <row r="53" spans="1:1">
      <c r="A53" s="53"/>
    </row>
    <row r="54" spans="1:1">
      <c r="A54" s="53"/>
    </row>
    <row r="55" spans="1:1">
      <c r="A55" s="53"/>
    </row>
    <row r="56" spans="1:1">
      <c r="A56" s="53"/>
    </row>
    <row r="57" spans="1:1">
      <c r="A57" s="53"/>
    </row>
    <row r="58" spans="1:1">
      <c r="A58" s="53"/>
    </row>
    <row r="59" spans="1:1">
      <c r="A59" s="53"/>
    </row>
    <row r="60" spans="1:1">
      <c r="A60" s="53"/>
    </row>
    <row r="61" spans="1:1">
      <c r="A61" s="53"/>
    </row>
    <row r="62" spans="1:1">
      <c r="A62" s="53"/>
    </row>
    <row r="63" spans="1:1">
      <c r="A63" s="53"/>
    </row>
    <row r="64" spans="1:1">
      <c r="A64" s="53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  <row r="74" spans="1:1">
      <c r="A74" s="53"/>
    </row>
    <row r="75" spans="1:1">
      <c r="A75" s="53"/>
    </row>
    <row r="76" spans="1:1">
      <c r="A76" s="53"/>
    </row>
    <row r="77" spans="1:1">
      <c r="A77" s="53"/>
    </row>
    <row r="78" spans="1:1">
      <c r="A78" s="53"/>
    </row>
    <row r="79" spans="1:1">
      <c r="A79" s="53"/>
    </row>
    <row r="80" spans="1:1">
      <c r="A80" s="53"/>
    </row>
    <row r="81" spans="1:1">
      <c r="A81" s="53"/>
    </row>
    <row r="82" spans="1:1">
      <c r="A82" s="53"/>
    </row>
    <row r="83" spans="1:1">
      <c r="A83" s="53"/>
    </row>
    <row r="84" spans="1:1">
      <c r="A84" s="53"/>
    </row>
    <row r="85" spans="1:1">
      <c r="A85" s="53"/>
    </row>
    <row r="86" spans="1:1">
      <c r="A86" s="53"/>
    </row>
    <row r="87" spans="1:1">
      <c r="A87" s="53"/>
    </row>
    <row r="88" spans="1:1">
      <c r="A88" s="53"/>
    </row>
    <row r="89" spans="1:1">
      <c r="A89" s="53"/>
    </row>
    <row r="90" spans="1:1">
      <c r="A90" s="53"/>
    </row>
    <row r="91" spans="1:1">
      <c r="A91" s="53"/>
    </row>
    <row r="92" spans="1:1">
      <c r="A92" s="53"/>
    </row>
    <row r="93" spans="1:1">
      <c r="A93" s="53"/>
    </row>
    <row r="94" spans="1:1">
      <c r="A94" s="53"/>
    </row>
    <row r="95" spans="1:1">
      <c r="A95" s="53"/>
    </row>
    <row r="96" spans="1:1">
      <c r="A96" s="53"/>
    </row>
    <row r="97" spans="1:1">
      <c r="A97" s="53"/>
    </row>
    <row r="98" spans="1:1">
      <c r="A98" s="53"/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  <row r="103" spans="1:1">
      <c r="A103" s="53"/>
    </row>
    <row r="104" spans="1:1">
      <c r="A104" s="53"/>
    </row>
    <row r="105" spans="1:1">
      <c r="A105" s="53"/>
    </row>
    <row r="106" spans="1:1">
      <c r="A106" s="53"/>
    </row>
    <row r="107" spans="1:1">
      <c r="A107" s="53"/>
    </row>
    <row r="108" spans="1:1">
      <c r="A108" s="53"/>
    </row>
    <row r="109" spans="1:1">
      <c r="A109" s="53"/>
    </row>
    <row r="110" spans="1:1">
      <c r="A110" s="53"/>
    </row>
    <row r="111" spans="1:1">
      <c r="A111" s="53"/>
    </row>
    <row r="112" spans="1:1">
      <c r="A112" s="53"/>
    </row>
    <row r="113" spans="1:1">
      <c r="A113" s="53"/>
    </row>
    <row r="114" spans="1:1">
      <c r="A114" s="53"/>
    </row>
    <row r="115" spans="1:1">
      <c r="A115" s="53"/>
    </row>
    <row r="116" spans="1:1">
      <c r="A116" s="53"/>
    </row>
    <row r="117" spans="1:1">
      <c r="A117" s="53"/>
    </row>
    <row r="118" spans="1:1">
      <c r="A118" s="53"/>
    </row>
    <row r="119" spans="1:1">
      <c r="A119" s="53"/>
    </row>
    <row r="120" spans="1:1">
      <c r="A120" s="53"/>
    </row>
    <row r="121" spans="1:1">
      <c r="A121" s="53"/>
    </row>
    <row r="122" spans="1:1">
      <c r="A122" s="53"/>
    </row>
    <row r="123" spans="1:1">
      <c r="A123" s="53"/>
    </row>
    <row r="124" spans="1:1">
      <c r="A124" s="53"/>
    </row>
    <row r="125" spans="1:1">
      <c r="A125" s="53"/>
    </row>
    <row r="126" spans="1:1">
      <c r="A126" s="53"/>
    </row>
    <row r="127" spans="1:1">
      <c r="A127" s="53"/>
    </row>
    <row r="128" spans="1:1">
      <c r="A128" s="53"/>
    </row>
    <row r="129" spans="1:1">
      <c r="A129" s="53"/>
    </row>
    <row r="130" spans="1:1">
      <c r="A130" s="53"/>
    </row>
    <row r="131" spans="1:1">
      <c r="A131" s="53"/>
    </row>
    <row r="132" spans="1:1">
      <c r="A132" s="53"/>
    </row>
    <row r="133" spans="1:1">
      <c r="A133" s="53"/>
    </row>
    <row r="134" spans="1:1">
      <c r="A134" s="53"/>
    </row>
    <row r="135" spans="1:1">
      <c r="A135" s="53"/>
    </row>
    <row r="136" spans="1:1">
      <c r="A136" s="53"/>
    </row>
    <row r="137" spans="1:1">
      <c r="A137" s="53"/>
    </row>
    <row r="138" spans="1:1">
      <c r="A138" s="53"/>
    </row>
    <row r="139" spans="1:1">
      <c r="A139" s="53"/>
    </row>
    <row r="140" spans="1:1">
      <c r="A140" s="53"/>
    </row>
    <row r="141" spans="1:1">
      <c r="A141" s="53"/>
    </row>
    <row r="142" spans="1:1">
      <c r="A142" s="53"/>
    </row>
    <row r="143" spans="1:1">
      <c r="A143" s="53"/>
    </row>
    <row r="144" spans="1:1">
      <c r="A144" s="53"/>
    </row>
    <row r="145" spans="1:1">
      <c r="A145" s="53"/>
    </row>
    <row r="146" spans="1:1">
      <c r="A146" s="53"/>
    </row>
    <row r="147" spans="1:1">
      <c r="A147" s="53"/>
    </row>
    <row r="148" spans="1:1">
      <c r="A148" s="53"/>
    </row>
    <row r="149" spans="1:1">
      <c r="A149" s="53"/>
    </row>
    <row r="150" spans="1:1">
      <c r="A150" s="53"/>
    </row>
    <row r="151" spans="1:1">
      <c r="A151" s="53"/>
    </row>
    <row r="152" spans="1:1">
      <c r="A152" s="53"/>
    </row>
    <row r="153" spans="1:1">
      <c r="A153" s="53"/>
    </row>
    <row r="154" spans="1:1">
      <c r="A154" s="53"/>
    </row>
    <row r="155" spans="1:1">
      <c r="A155" s="53"/>
    </row>
    <row r="156" spans="1:1">
      <c r="A156" s="53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ageMargins left="0.23622047244094491" right="0.15748031496062992" top="0.19685039370078741" bottom="0.19685039370078741" header="0.27559055118110237" footer="0.19685039370078741"/>
  <pageSetup paperSize="9" scale="60" firstPageNumber="9" orientation="landscape" useFirstPageNumber="1" r:id="rId1"/>
  <headerFooter alignWithMargins="0"/>
  <ignoredErrors>
    <ignoredError sqref="B8" numberStoredAsText="1"/>
    <ignoredError sqref="H7: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19</vt:i4>
      </vt:variant>
    </vt:vector>
  </HeadingPairs>
  <TitlesOfParts>
    <vt:vector size="34" baseType="lpstr">
      <vt:lpstr>Табл до ПЗ</vt:lpstr>
      <vt:lpstr>Осн. фін. пок.</vt:lpstr>
      <vt:lpstr>I. Фін результат</vt:lpstr>
      <vt:lpstr>Розшифровка фінрезультати </vt:lpstr>
      <vt:lpstr>ІІ. Розр. з бюджетом</vt:lpstr>
      <vt:lpstr>Розшифровка з розр з бюджет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капівидатків'!Область_печати</vt:lpstr>
      <vt:lpstr>'Розшифровка до Руху'!Область_печати</vt:lpstr>
      <vt:lpstr>'Розшифровка до Статутного'!Область_печати</vt:lpstr>
      <vt:lpstr>'Розшифровка з розр з бюджет'!Область_печати</vt:lpstr>
      <vt:lpstr>'Розшифровка фінрезультати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2021-03-12T13:05:49Z</cp:lastPrinted>
  <dcterms:created xsi:type="dcterms:W3CDTF">2003-03-13T16:00:22Z</dcterms:created>
  <dcterms:modified xsi:type="dcterms:W3CDTF">2021-05-05T13:27:34Z</dcterms:modified>
</cp:coreProperties>
</file>