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20" windowHeight="11020" tabRatio="915"/>
  </bookViews>
  <sheets>
    <sheet name="Осн. фін. пок." sheetId="14" r:id="rId1"/>
    <sheet name="I. Фін результат" sheetId="2" r:id="rId2"/>
    <sheet name="Розшифровка фінрезультати" sheetId="21" r:id="rId3"/>
    <sheet name="ІІ. Розр. з бюджетом" sheetId="19" r:id="rId4"/>
    <sheet name="Розшифровка з розр з бюджет" sheetId="25" r:id="rId5"/>
    <sheet name="ІІІ. Рух грош. коштів" sheetId="18" r:id="rId6"/>
    <sheet name="Розшифровка до Руху" sheetId="22" r:id="rId7"/>
    <sheet name="IV. Кап. інвестиції" sheetId="3" r:id="rId8"/>
    <sheet name="Розшифровка до капівидатків" sheetId="23" r:id="rId9"/>
    <sheet name=" V. Коефіцієнти" sheetId="11" r:id="rId10"/>
    <sheet name="6.1. Інша інфо_1" sheetId="10" r:id="rId11"/>
    <sheet name="6.2. Інша інфо_2" sheetId="9" r:id="rId12"/>
    <sheet name="VII Статутн. капіт" sheetId="20" r:id="rId13"/>
    <sheet name="Розшифровка до Статутного" sheetId="2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9">' V. Коефіцієнти'!$5:$5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5">'ІІІ. Рух грош. коштів'!$4:$6</definedName>
    <definedName name="_xlnm.Print_Titles" localSheetId="0">'Осн. фін. пок.'!$21:$23</definedName>
    <definedName name="_xlnm.Print_Titles" localSheetId="8">'Розшифровка до капівидатків'!$4:$5</definedName>
    <definedName name="_xlnm.Print_Titles" localSheetId="6">'Розшифровка до Руху'!$4:$5</definedName>
    <definedName name="_xlnm.Print_Titles" localSheetId="4">'Розшифровка з розр з бюджет'!$4:$5</definedName>
    <definedName name="_xlnm.Print_Titles" localSheetId="2">'Розшифровка фінрезультати'!$4:$5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9">' V. Коефіцієнти'!$A$1:$H$24</definedName>
    <definedName name="_xlnm.Print_Area" localSheetId="10">'6.1. Інша інфо_1'!$A$1:$O$71</definedName>
    <definedName name="_xlnm.Print_Area" localSheetId="11">'6.2. Інша інфо_2'!$A$1:$AF$51</definedName>
    <definedName name="_xlnm.Print_Area" localSheetId="1">'I. Фін результат'!$A$1:$I$99</definedName>
    <definedName name="_xlnm.Print_Area" localSheetId="7">'IV. Кап. інвестиції'!$A$1:$H$18</definedName>
    <definedName name="_xlnm.Print_Area" localSheetId="12">'VII Статутн. капіт'!$A$1:$H$17</definedName>
    <definedName name="_xlnm.Print_Area" localSheetId="3">'ІІ. Розр. з бюджетом'!$A$1:$H$49</definedName>
    <definedName name="_xlnm.Print_Area" localSheetId="5">'ІІІ. Рух грош. коштів'!$A$1:$H$72</definedName>
    <definedName name="_xlnm.Print_Area" localSheetId="0">'Осн. фін. пок.'!$A$1:$H$131</definedName>
    <definedName name="_xlnm.Print_Area" localSheetId="8">'Розшифровка до капівидатків'!$A$1:$G$64</definedName>
    <definedName name="_xlnm.Print_Area" localSheetId="6">'Розшифровка до Руху'!$A$1:$G$61</definedName>
    <definedName name="_xlnm.Print_Area" localSheetId="13">'Розшифровка до Статутного'!$A$1:$G$19</definedName>
    <definedName name="_xlnm.Print_Area" localSheetId="4">'Розшифровка з розр з бюджет'!$A$1:$G$33</definedName>
    <definedName name="_xlnm.Print_Area" localSheetId="2">'Розшифровка фінрезультати'!$A$1:$G$45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fileRecoveryPr autoRecover="0"/>
</workbook>
</file>

<file path=xl/calcChain.xml><?xml version="1.0" encoding="utf-8"?>
<calcChain xmlns="http://schemas.openxmlformats.org/spreadsheetml/2006/main">
  <c r="I18" i="10" l="1"/>
  <c r="F58" i="2" l="1"/>
  <c r="E22" i="2"/>
  <c r="G23" i="2"/>
  <c r="G22" i="2"/>
  <c r="D92" i="2"/>
  <c r="D91" i="2"/>
  <c r="D90" i="2"/>
  <c r="D93" i="2"/>
  <c r="G35" i="21"/>
  <c r="F35" i="21"/>
  <c r="G33" i="21"/>
  <c r="F33" i="21"/>
  <c r="E32" i="21"/>
  <c r="G22" i="21"/>
  <c r="G21" i="21"/>
  <c r="G29" i="21"/>
  <c r="F29" i="21"/>
  <c r="E28" i="21"/>
  <c r="F39" i="2"/>
  <c r="F22" i="21"/>
  <c r="F21" i="21"/>
  <c r="E20" i="21" l="1"/>
  <c r="D32" i="21" l="1"/>
  <c r="E58" i="2" s="1"/>
  <c r="D28" i="21"/>
  <c r="D20" i="21"/>
  <c r="E39" i="2" s="1"/>
  <c r="G17" i="21" l="1"/>
  <c r="G16" i="21"/>
  <c r="G15" i="21"/>
  <c r="G14" i="21"/>
  <c r="G13" i="21"/>
  <c r="G12" i="21"/>
  <c r="G11" i="21"/>
  <c r="G10" i="21"/>
  <c r="G9" i="21"/>
  <c r="G8" i="21"/>
  <c r="G7" i="21"/>
  <c r="F17" i="21"/>
  <c r="F16" i="21"/>
  <c r="F15" i="21"/>
  <c r="F14" i="21"/>
  <c r="F13" i="21"/>
  <c r="F12" i="21"/>
  <c r="F11" i="21"/>
  <c r="F10" i="21"/>
  <c r="F9" i="21"/>
  <c r="F8" i="21"/>
  <c r="F7" i="21"/>
  <c r="D6" i="21"/>
  <c r="E17" i="2" s="1"/>
  <c r="E6" i="21"/>
  <c r="C32" i="21"/>
  <c r="C58" i="2" s="1"/>
  <c r="C28" i="21"/>
  <c r="C20" i="21"/>
  <c r="C39" i="2" s="1"/>
  <c r="C6" i="21"/>
  <c r="C17" i="2" s="1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D13" i="23"/>
  <c r="E13" i="23"/>
  <c r="C13" i="23"/>
  <c r="G19" i="22"/>
  <c r="F19" i="22"/>
  <c r="E18" i="22"/>
  <c r="D18" i="22"/>
  <c r="C18" i="22"/>
  <c r="D17" i="2" l="1"/>
  <c r="F17" i="2"/>
  <c r="M35" i="10"/>
  <c r="M34" i="10"/>
  <c r="J35" i="10"/>
  <c r="J36" i="10"/>
  <c r="J37" i="10"/>
  <c r="J38" i="10"/>
  <c r="J42" i="10" s="1"/>
  <c r="J39" i="10"/>
  <c r="J40" i="10"/>
  <c r="J41" i="10"/>
  <c r="J34" i="10"/>
  <c r="G42" i="10" l="1"/>
  <c r="D42" i="10"/>
  <c r="M41" i="10"/>
  <c r="G50" i="23"/>
  <c r="G51" i="23"/>
  <c r="C52" i="23"/>
  <c r="D52" i="23"/>
  <c r="G52" i="23" s="1"/>
  <c r="E52" i="23"/>
  <c r="F52" i="23" s="1"/>
  <c r="F53" i="23"/>
  <c r="G53" i="23"/>
  <c r="F54" i="23"/>
  <c r="G54" i="23"/>
  <c r="C55" i="23"/>
  <c r="D55" i="23"/>
  <c r="G55" i="23" s="1"/>
  <c r="E55" i="23"/>
  <c r="F56" i="23"/>
  <c r="G56" i="23"/>
  <c r="F57" i="23"/>
  <c r="G57" i="23"/>
  <c r="C58" i="23"/>
  <c r="D58" i="23"/>
  <c r="G58" i="23" s="1"/>
  <c r="E58" i="23"/>
  <c r="F59" i="23"/>
  <c r="G59" i="23"/>
  <c r="F60" i="23"/>
  <c r="G60" i="23"/>
  <c r="F58" i="23" l="1"/>
  <c r="F55" i="23"/>
  <c r="N70" i="10"/>
  <c r="N69" i="10"/>
  <c r="N67" i="10" s="1"/>
  <c r="N66" i="10"/>
  <c r="N65" i="10"/>
  <c r="N63" i="10" s="1"/>
  <c r="N62" i="10"/>
  <c r="N61" i="10"/>
  <c r="N59" i="10" s="1"/>
  <c r="D83" i="14"/>
  <c r="D82" i="14"/>
  <c r="N33" i="9"/>
  <c r="M33" i="9"/>
  <c r="P33" i="9" s="1"/>
  <c r="AE32" i="9"/>
  <c r="AB32" i="9"/>
  <c r="AA32" i="9"/>
  <c r="AB31" i="9"/>
  <c r="AA31" i="9"/>
  <c r="AB30" i="9"/>
  <c r="AA30" i="9"/>
  <c r="AB29" i="9"/>
  <c r="AA29" i="9"/>
  <c r="X32" i="9"/>
  <c r="W32" i="9"/>
  <c r="X31" i="9"/>
  <c r="W31" i="9"/>
  <c r="X30" i="9"/>
  <c r="W30" i="9"/>
  <c r="X29" i="9"/>
  <c r="W29" i="9"/>
  <c r="T32" i="9"/>
  <c r="S32" i="9"/>
  <c r="T31" i="9"/>
  <c r="S31" i="9"/>
  <c r="T30" i="9"/>
  <c r="S30" i="9"/>
  <c r="T29" i="9"/>
  <c r="S29" i="9"/>
  <c r="AC30" i="9"/>
  <c r="AD30" i="9"/>
  <c r="AC31" i="9"/>
  <c r="AD31" i="9"/>
  <c r="AC32" i="9"/>
  <c r="AF32" i="9" s="1"/>
  <c r="AD32" i="9"/>
  <c r="AD29" i="9"/>
  <c r="AC29" i="9"/>
  <c r="AF29" i="9" s="1"/>
  <c r="O30" i="9"/>
  <c r="P30" i="9"/>
  <c r="O31" i="9"/>
  <c r="P31" i="9"/>
  <c r="O32" i="9"/>
  <c r="P32" i="9"/>
  <c r="P29" i="9"/>
  <c r="O29" i="9"/>
  <c r="Q33" i="9"/>
  <c r="E83" i="14" s="1"/>
  <c r="R33" i="9"/>
  <c r="U33" i="9"/>
  <c r="E84" i="14" s="1"/>
  <c r="V33" i="9"/>
  <c r="D84" i="14" s="1"/>
  <c r="Y33" i="9"/>
  <c r="E85" i="14" s="1"/>
  <c r="Z33" i="9"/>
  <c r="D85" i="14" s="1"/>
  <c r="AA19" i="9"/>
  <c r="AD19" i="9"/>
  <c r="AA20" i="9"/>
  <c r="AD20" i="9"/>
  <c r="AD18" i="9"/>
  <c r="AA18" i="9"/>
  <c r="U20" i="9"/>
  <c r="X20" i="9"/>
  <c r="D21" i="2" s="1"/>
  <c r="R20" i="9"/>
  <c r="AA8" i="9"/>
  <c r="AD8" i="9"/>
  <c r="AD7" i="9"/>
  <c r="AA7" i="9"/>
  <c r="X9" i="9"/>
  <c r="D20" i="2" s="1"/>
  <c r="U9" i="9"/>
  <c r="R9" i="9"/>
  <c r="C12" i="20"/>
  <c r="F8" i="24"/>
  <c r="F9" i="24"/>
  <c r="F10" i="24"/>
  <c r="F12" i="24"/>
  <c r="F13" i="24"/>
  <c r="F14" i="24"/>
  <c r="G8" i="24"/>
  <c r="G9" i="24"/>
  <c r="G10" i="24"/>
  <c r="G12" i="24"/>
  <c r="G13" i="24"/>
  <c r="G14" i="24"/>
  <c r="E11" i="24"/>
  <c r="F12" i="20" s="1"/>
  <c r="G12" i="20" s="1"/>
  <c r="D11" i="24"/>
  <c r="E12" i="20" s="1"/>
  <c r="H12" i="20" s="1"/>
  <c r="C11" i="24"/>
  <c r="D7" i="24"/>
  <c r="E11" i="20" s="1"/>
  <c r="E7" i="24"/>
  <c r="D11" i="20" s="1"/>
  <c r="C7" i="24"/>
  <c r="C11" i="20" s="1"/>
  <c r="M36" i="10"/>
  <c r="M37" i="10"/>
  <c r="M38" i="10"/>
  <c r="M39" i="10"/>
  <c r="M40" i="10"/>
  <c r="L67" i="10"/>
  <c r="D116" i="14" s="1"/>
  <c r="J67" i="10"/>
  <c r="E116" i="14" s="1"/>
  <c r="H67" i="10"/>
  <c r="D112" i="14" s="1"/>
  <c r="F67" i="10"/>
  <c r="E112" i="14" s="1"/>
  <c r="D67" i="10"/>
  <c r="F63" i="10"/>
  <c r="E111" i="14" s="1"/>
  <c r="H63" i="10"/>
  <c r="D111" i="14" s="1"/>
  <c r="J63" i="10"/>
  <c r="E115" i="14" s="1"/>
  <c r="L63" i="10"/>
  <c r="F115" i="14" s="1"/>
  <c r="D59" i="10"/>
  <c r="D63" i="10"/>
  <c r="F59" i="10"/>
  <c r="E110" i="14" s="1"/>
  <c r="H59" i="10"/>
  <c r="F110" i="14" s="1"/>
  <c r="J59" i="10"/>
  <c r="E114" i="14" s="1"/>
  <c r="H114" i="14" s="1"/>
  <c r="L59" i="10"/>
  <c r="F114" i="14" s="1"/>
  <c r="M42" i="10"/>
  <c r="L11" i="10"/>
  <c r="N11" i="10"/>
  <c r="L12" i="10"/>
  <c r="N12" i="10"/>
  <c r="L13" i="10"/>
  <c r="N13" i="10"/>
  <c r="L15" i="10"/>
  <c r="N15" i="10"/>
  <c r="L16" i="10"/>
  <c r="N16" i="10"/>
  <c r="L17" i="10"/>
  <c r="N17" i="10"/>
  <c r="L19" i="10"/>
  <c r="N19" i="10"/>
  <c r="L20" i="10"/>
  <c r="N20" i="10"/>
  <c r="L21" i="10"/>
  <c r="N21" i="10"/>
  <c r="F23" i="10"/>
  <c r="E124" i="14" s="1"/>
  <c r="I23" i="10"/>
  <c r="D124" i="14" s="1"/>
  <c r="F24" i="10"/>
  <c r="I24" i="10"/>
  <c r="F125" i="14" s="1"/>
  <c r="F25" i="10"/>
  <c r="I25" i="10"/>
  <c r="F126" i="14" s="1"/>
  <c r="C23" i="10"/>
  <c r="C124" i="14" s="1"/>
  <c r="C24" i="10"/>
  <c r="C125" i="14" s="1"/>
  <c r="C25" i="10"/>
  <c r="C126" i="14" s="1"/>
  <c r="N18" i="10"/>
  <c r="C18" i="10"/>
  <c r="F14" i="10"/>
  <c r="L14" i="10" s="1"/>
  <c r="I14" i="10"/>
  <c r="C14" i="10"/>
  <c r="F10" i="10"/>
  <c r="I10" i="10"/>
  <c r="I22" i="10" s="1"/>
  <c r="D123" i="14" s="1"/>
  <c r="C10" i="10"/>
  <c r="C22" i="10" s="1"/>
  <c r="C123" i="14" s="1"/>
  <c r="C113" i="14"/>
  <c r="C109" i="14"/>
  <c r="D90" i="14"/>
  <c r="E19" i="11"/>
  <c r="D91" i="14" s="1"/>
  <c r="F19" i="11"/>
  <c r="E91" i="14" s="1"/>
  <c r="H91" i="14" s="1"/>
  <c r="G19" i="11"/>
  <c r="F91" i="14" s="1"/>
  <c r="D19" i="11"/>
  <c r="C91" i="14" s="1"/>
  <c r="E15" i="11"/>
  <c r="F15" i="11"/>
  <c r="G15" i="11"/>
  <c r="D15" i="11"/>
  <c r="E14" i="11"/>
  <c r="F14" i="11"/>
  <c r="E90" i="14" s="1"/>
  <c r="H90" i="14" s="1"/>
  <c r="G14" i="11"/>
  <c r="F90" i="14" s="1"/>
  <c r="G90" i="14" l="1"/>
  <c r="G91" i="14"/>
  <c r="N25" i="10"/>
  <c r="F20" i="2"/>
  <c r="AA9" i="9"/>
  <c r="D71" i="10"/>
  <c r="G114" i="14"/>
  <c r="N10" i="10"/>
  <c r="N14" i="10"/>
  <c r="F22" i="10"/>
  <c r="L22" i="10" s="1"/>
  <c r="G110" i="14"/>
  <c r="D114" i="14"/>
  <c r="F116" i="14"/>
  <c r="D115" i="14"/>
  <c r="N71" i="10"/>
  <c r="D110" i="14"/>
  <c r="D109" i="14" s="1"/>
  <c r="H110" i="14"/>
  <c r="H71" i="10"/>
  <c r="F112" i="14"/>
  <c r="D113" i="14"/>
  <c r="J71" i="10"/>
  <c r="F71" i="10"/>
  <c r="L71" i="10"/>
  <c r="F111" i="14"/>
  <c r="D81" i="14"/>
  <c r="E82" i="14"/>
  <c r="E81" i="14" s="1"/>
  <c r="AB33" i="9"/>
  <c r="AA33" i="9"/>
  <c r="X33" i="9"/>
  <c r="AF31" i="9"/>
  <c r="W33" i="9"/>
  <c r="AE31" i="9"/>
  <c r="AF30" i="9"/>
  <c r="T33" i="9"/>
  <c r="AE30" i="9"/>
  <c r="S33" i="9"/>
  <c r="AE29" i="9"/>
  <c r="O33" i="9"/>
  <c r="AD9" i="9"/>
  <c r="F21" i="2"/>
  <c r="D12" i="20"/>
  <c r="D9" i="20"/>
  <c r="F11" i="24"/>
  <c r="F7" i="24"/>
  <c r="F11" i="20"/>
  <c r="F9" i="20" s="1"/>
  <c r="E9" i="20"/>
  <c r="H9" i="20" s="1"/>
  <c r="H11" i="20"/>
  <c r="G11" i="20"/>
  <c r="G7" i="24"/>
  <c r="G9" i="20"/>
  <c r="G11" i="24"/>
  <c r="L18" i="10"/>
  <c r="D125" i="14"/>
  <c r="L24" i="10"/>
  <c r="E126" i="14"/>
  <c r="N23" i="10"/>
  <c r="D126" i="14"/>
  <c r="F124" i="14"/>
  <c r="L25" i="10"/>
  <c r="L23" i="10"/>
  <c r="N24" i="10"/>
  <c r="E125" i="14"/>
  <c r="N22" i="10" l="1"/>
  <c r="D14" i="11"/>
  <c r="C90" i="14" s="1"/>
  <c r="E10" i="11"/>
  <c r="D89" i="14" s="1"/>
  <c r="G10" i="11"/>
  <c r="F89" i="14" s="1"/>
  <c r="D10" i="11"/>
  <c r="C89" i="14" s="1"/>
  <c r="E9" i="11"/>
  <c r="D88" i="14" s="1"/>
  <c r="G9" i="11"/>
  <c r="F88" i="14" s="1"/>
  <c r="D106" i="14"/>
  <c r="E106" i="14"/>
  <c r="D103" i="14"/>
  <c r="E103" i="14"/>
  <c r="F103" i="14"/>
  <c r="F106" i="14" s="1"/>
  <c r="C103" i="14"/>
  <c r="D99" i="14"/>
  <c r="E99" i="14"/>
  <c r="G99" i="14" s="1"/>
  <c r="F99" i="14"/>
  <c r="D94" i="14"/>
  <c r="E94" i="14"/>
  <c r="F94" i="14"/>
  <c r="G94" i="14" s="1"/>
  <c r="H94" i="14"/>
  <c r="G95" i="14"/>
  <c r="H95" i="14"/>
  <c r="G96" i="14"/>
  <c r="H96" i="14"/>
  <c r="G97" i="14"/>
  <c r="H97" i="14"/>
  <c r="G98" i="14"/>
  <c r="H98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H93" i="14"/>
  <c r="G93" i="14"/>
  <c r="C81" i="14"/>
  <c r="G71" i="14"/>
  <c r="H71" i="14"/>
  <c r="D71" i="14"/>
  <c r="E71" i="14"/>
  <c r="F71" i="14"/>
  <c r="C71" i="14"/>
  <c r="E66" i="14"/>
  <c r="C66" i="14"/>
  <c r="E13" i="3"/>
  <c r="E80" i="14" s="1"/>
  <c r="H80" i="14" s="1"/>
  <c r="F13" i="3"/>
  <c r="D13" i="3"/>
  <c r="D80" i="14" s="1"/>
  <c r="C13" i="3"/>
  <c r="C80" i="14" s="1"/>
  <c r="E12" i="3"/>
  <c r="E79" i="14" s="1"/>
  <c r="H79" i="14" s="1"/>
  <c r="F12" i="3"/>
  <c r="F79" i="14" s="1"/>
  <c r="D12" i="3"/>
  <c r="D79" i="14" s="1"/>
  <c r="C12" i="3"/>
  <c r="C79" i="14" s="1"/>
  <c r="E11" i="3"/>
  <c r="E78" i="14" s="1"/>
  <c r="H78" i="14" s="1"/>
  <c r="F11" i="3"/>
  <c r="D11" i="3"/>
  <c r="D78" i="14" s="1"/>
  <c r="C11" i="3"/>
  <c r="C78" i="14" s="1"/>
  <c r="H11" i="3"/>
  <c r="F10" i="3"/>
  <c r="E10" i="3"/>
  <c r="E10" i="23"/>
  <c r="F9" i="3" s="1"/>
  <c r="D10" i="23"/>
  <c r="D6" i="23" s="1"/>
  <c r="C10" i="23"/>
  <c r="D7" i="23"/>
  <c r="E8" i="3" s="1"/>
  <c r="E7" i="23"/>
  <c r="C7" i="23"/>
  <c r="C8" i="3" s="1"/>
  <c r="C75" i="14" s="1"/>
  <c r="F8" i="23"/>
  <c r="G8" i="23"/>
  <c r="F9" i="23"/>
  <c r="G9" i="23"/>
  <c r="F11" i="23"/>
  <c r="G11" i="23"/>
  <c r="F12" i="23"/>
  <c r="G12" i="23"/>
  <c r="H67" i="18"/>
  <c r="G67" i="18"/>
  <c r="E63" i="18"/>
  <c r="F63" i="18"/>
  <c r="D63" i="18"/>
  <c r="C63" i="18"/>
  <c r="C58" i="18"/>
  <c r="E57" i="18"/>
  <c r="F57" i="18"/>
  <c r="D57" i="18"/>
  <c r="C57" i="18"/>
  <c r="D55" i="18"/>
  <c r="E55" i="18"/>
  <c r="E54" i="18" s="1"/>
  <c r="F55" i="18"/>
  <c r="H99" i="14" l="1"/>
  <c r="F7" i="23"/>
  <c r="G7" i="23"/>
  <c r="G12" i="3"/>
  <c r="G13" i="3"/>
  <c r="H13" i="3"/>
  <c r="H12" i="3"/>
  <c r="D54" i="18"/>
  <c r="G79" i="14"/>
  <c r="G11" i="3"/>
  <c r="E77" i="14"/>
  <c r="H77" i="14" s="1"/>
  <c r="H10" i="3"/>
  <c r="F76" i="14"/>
  <c r="G10" i="3"/>
  <c r="E75" i="14"/>
  <c r="H75" i="14" s="1"/>
  <c r="H8" i="3"/>
  <c r="D10" i="3"/>
  <c r="D77" i="14" s="1"/>
  <c r="C9" i="3"/>
  <c r="C76" i="14" s="1"/>
  <c r="D9" i="3"/>
  <c r="D76" i="14" s="1"/>
  <c r="E6" i="23"/>
  <c r="D8" i="3"/>
  <c r="D75" i="14" s="1"/>
  <c r="E9" i="3"/>
  <c r="G9" i="3" s="1"/>
  <c r="F8" i="3"/>
  <c r="G8" i="3" s="1"/>
  <c r="F80" i="14"/>
  <c r="G80" i="14" s="1"/>
  <c r="F78" i="14"/>
  <c r="G78" i="14" s="1"/>
  <c r="F77" i="14"/>
  <c r="F54" i="18"/>
  <c r="E51" i="18"/>
  <c r="F51" i="18"/>
  <c r="G51" i="18" s="1"/>
  <c r="D51" i="18"/>
  <c r="E50" i="18"/>
  <c r="F50" i="18"/>
  <c r="D50" i="18"/>
  <c r="E49" i="18"/>
  <c r="F49" i="18"/>
  <c r="G49" i="18" s="1"/>
  <c r="D49" i="18"/>
  <c r="E48" i="18"/>
  <c r="D42" i="18"/>
  <c r="E42" i="18"/>
  <c r="F42" i="18"/>
  <c r="C42" i="18"/>
  <c r="C51" i="18"/>
  <c r="C49" i="18"/>
  <c r="E47" i="18"/>
  <c r="E46" i="18"/>
  <c r="D46" i="18"/>
  <c r="C46" i="18"/>
  <c r="D28" i="22"/>
  <c r="E45" i="18"/>
  <c r="E44" i="18" s="1"/>
  <c r="H44" i="18" s="1"/>
  <c r="F45" i="18"/>
  <c r="D45" i="18"/>
  <c r="C45" i="18"/>
  <c r="G42" i="18"/>
  <c r="E33" i="18"/>
  <c r="H33" i="18" s="1"/>
  <c r="F33" i="18"/>
  <c r="G33" i="18" s="1"/>
  <c r="D33" i="18"/>
  <c r="C33" i="18"/>
  <c r="F31" i="18"/>
  <c r="D31" i="18"/>
  <c r="D21" i="18" s="1"/>
  <c r="D18" i="18" s="1"/>
  <c r="F21" i="18"/>
  <c r="G9" i="18"/>
  <c r="H9" i="18"/>
  <c r="G10" i="18"/>
  <c r="H10" i="18"/>
  <c r="G11" i="18"/>
  <c r="H11" i="18"/>
  <c r="G13" i="18"/>
  <c r="H13" i="18"/>
  <c r="G14" i="18"/>
  <c r="H14" i="18"/>
  <c r="G15" i="18"/>
  <c r="H15" i="18"/>
  <c r="G16" i="18"/>
  <c r="H16" i="18"/>
  <c r="G19" i="18"/>
  <c r="H19" i="18"/>
  <c r="G20" i="18"/>
  <c r="H20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7" i="18"/>
  <c r="H37" i="18"/>
  <c r="G38" i="18"/>
  <c r="H38" i="18"/>
  <c r="G39" i="18"/>
  <c r="H39" i="18"/>
  <c r="H42" i="18"/>
  <c r="G43" i="18"/>
  <c r="H43" i="18"/>
  <c r="G45" i="18"/>
  <c r="H45" i="18"/>
  <c r="H46" i="18"/>
  <c r="H47" i="18"/>
  <c r="H48" i="18"/>
  <c r="H49" i="18"/>
  <c r="G50" i="18"/>
  <c r="H50" i="18"/>
  <c r="H51" i="18"/>
  <c r="G54" i="18"/>
  <c r="H54" i="18"/>
  <c r="G55" i="18"/>
  <c r="H55" i="18"/>
  <c r="G56" i="18"/>
  <c r="H56" i="18"/>
  <c r="G57" i="18"/>
  <c r="H57" i="18"/>
  <c r="G59" i="18"/>
  <c r="H59" i="18"/>
  <c r="G60" i="18"/>
  <c r="H60" i="18"/>
  <c r="G61" i="18"/>
  <c r="H61" i="18"/>
  <c r="G62" i="18"/>
  <c r="H62" i="18"/>
  <c r="G63" i="18"/>
  <c r="H63" i="18"/>
  <c r="G58" i="22"/>
  <c r="F58" i="22"/>
  <c r="G57" i="22"/>
  <c r="F57" i="22"/>
  <c r="E56" i="22"/>
  <c r="F56" i="22" s="1"/>
  <c r="D56" i="22"/>
  <c r="G56" i="22" s="1"/>
  <c r="C56" i="22"/>
  <c r="G54" i="22"/>
  <c r="F54" i="22"/>
  <c r="G53" i="22"/>
  <c r="F53" i="22"/>
  <c r="E52" i="22"/>
  <c r="F52" i="22" s="1"/>
  <c r="D52" i="22"/>
  <c r="G52" i="22" s="1"/>
  <c r="C52" i="22"/>
  <c r="G49" i="22"/>
  <c r="F49" i="22"/>
  <c r="G48" i="22"/>
  <c r="F48" i="22"/>
  <c r="E47" i="22"/>
  <c r="F47" i="22" s="1"/>
  <c r="D47" i="22"/>
  <c r="G47" i="22" s="1"/>
  <c r="C47" i="22"/>
  <c r="G46" i="22"/>
  <c r="F46" i="22"/>
  <c r="G45" i="22"/>
  <c r="F45" i="22"/>
  <c r="E44" i="22"/>
  <c r="F44" i="22" s="1"/>
  <c r="D44" i="22"/>
  <c r="G44" i="22" s="1"/>
  <c r="C44" i="22"/>
  <c r="C50" i="18" s="1"/>
  <c r="G43" i="22"/>
  <c r="F43" i="22"/>
  <c r="G42" i="22"/>
  <c r="F42" i="22"/>
  <c r="E41" i="22"/>
  <c r="F41" i="22" s="1"/>
  <c r="D41" i="22"/>
  <c r="G41" i="22" s="1"/>
  <c r="C41" i="22"/>
  <c r="G40" i="22"/>
  <c r="F40" i="22"/>
  <c r="G39" i="22"/>
  <c r="F39" i="22"/>
  <c r="E38" i="22"/>
  <c r="F38" i="22" s="1"/>
  <c r="D38" i="22"/>
  <c r="G38" i="22" s="1"/>
  <c r="C38" i="22"/>
  <c r="C48" i="18" s="1"/>
  <c r="G37" i="22"/>
  <c r="F37" i="22"/>
  <c r="G36" i="22"/>
  <c r="F36" i="22"/>
  <c r="E35" i="22"/>
  <c r="F35" i="22" s="1"/>
  <c r="D35" i="22"/>
  <c r="G35" i="22" s="1"/>
  <c r="C35" i="22"/>
  <c r="C47" i="18" s="1"/>
  <c r="G34" i="22"/>
  <c r="F34" i="22"/>
  <c r="G33" i="22"/>
  <c r="F33" i="22"/>
  <c r="G32" i="22"/>
  <c r="F29" i="22"/>
  <c r="G29" i="22"/>
  <c r="D32" i="22"/>
  <c r="E32" i="22"/>
  <c r="F32" i="22" s="1"/>
  <c r="C32" i="22"/>
  <c r="G31" i="22"/>
  <c r="F31" i="22"/>
  <c r="G30" i="22"/>
  <c r="F30" i="22"/>
  <c r="D29" i="22"/>
  <c r="E29" i="22"/>
  <c r="C29" i="22"/>
  <c r="G26" i="22"/>
  <c r="F26" i="22"/>
  <c r="G25" i="22"/>
  <c r="F25" i="22"/>
  <c r="D24" i="22"/>
  <c r="E40" i="18" s="1"/>
  <c r="H40" i="18" s="1"/>
  <c r="E24" i="22"/>
  <c r="F40" i="18" s="1"/>
  <c r="C24" i="22"/>
  <c r="C40" i="18" s="1"/>
  <c r="C36" i="18" s="1"/>
  <c r="G21" i="22"/>
  <c r="F21" i="22"/>
  <c r="G20" i="22"/>
  <c r="F20" i="22"/>
  <c r="F17" i="22"/>
  <c r="G17" i="22"/>
  <c r="F16" i="22"/>
  <c r="G16" i="22"/>
  <c r="D15" i="22"/>
  <c r="G15" i="22" s="1"/>
  <c r="E15" i="22"/>
  <c r="C15" i="22"/>
  <c r="C31" i="18" s="1"/>
  <c r="C21" i="18" s="1"/>
  <c r="D11" i="22"/>
  <c r="E17" i="18" s="1"/>
  <c r="E11" i="22"/>
  <c r="D17" i="18" s="1"/>
  <c r="C11" i="22"/>
  <c r="C17" i="18" s="1"/>
  <c r="F9" i="22"/>
  <c r="G9" i="22"/>
  <c r="F10" i="22"/>
  <c r="G10" i="22"/>
  <c r="F12" i="22"/>
  <c r="G12" i="22"/>
  <c r="F13" i="22"/>
  <c r="G13" i="22"/>
  <c r="D8" i="22"/>
  <c r="E8" i="22"/>
  <c r="F12" i="18" s="1"/>
  <c r="H37" i="14"/>
  <c r="G38" i="14"/>
  <c r="H38" i="14"/>
  <c r="G43" i="14"/>
  <c r="H43" i="14"/>
  <c r="G44" i="14"/>
  <c r="H44" i="14"/>
  <c r="G45" i="14"/>
  <c r="H45" i="14"/>
  <c r="G51" i="14"/>
  <c r="H51" i="14"/>
  <c r="G52" i="14"/>
  <c r="H52" i="14"/>
  <c r="G35" i="14"/>
  <c r="D53" i="14"/>
  <c r="E53" i="14"/>
  <c r="F53" i="14"/>
  <c r="D54" i="14"/>
  <c r="D122" i="14" s="1"/>
  <c r="E54" i="14"/>
  <c r="E122" i="14" s="1"/>
  <c r="F54" i="14"/>
  <c r="F122" i="14" s="1"/>
  <c r="D55" i="14"/>
  <c r="E55" i="14"/>
  <c r="F55" i="14"/>
  <c r="D56" i="14"/>
  <c r="E56" i="14"/>
  <c r="F56" i="14"/>
  <c r="D57" i="14"/>
  <c r="E57" i="14"/>
  <c r="H57" i="14" s="1"/>
  <c r="F57" i="14"/>
  <c r="D42" i="14"/>
  <c r="E42" i="14"/>
  <c r="F42" i="14"/>
  <c r="D43" i="14"/>
  <c r="E43" i="14"/>
  <c r="F43" i="14"/>
  <c r="D44" i="14"/>
  <c r="E44" i="14"/>
  <c r="F44" i="14"/>
  <c r="D45" i="14"/>
  <c r="E45" i="14"/>
  <c r="F45" i="14"/>
  <c r="D35" i="14"/>
  <c r="E35" i="14"/>
  <c r="H35" i="14" s="1"/>
  <c r="F35" i="14"/>
  <c r="D36" i="14"/>
  <c r="E36" i="14"/>
  <c r="H36" i="14" s="1"/>
  <c r="F36" i="14"/>
  <c r="D37" i="14"/>
  <c r="E37" i="14"/>
  <c r="F37" i="14"/>
  <c r="D38" i="14"/>
  <c r="E38" i="14"/>
  <c r="F38" i="14"/>
  <c r="H42" i="14" l="1"/>
  <c r="E46" i="14"/>
  <c r="G42" i="14"/>
  <c r="F7" i="3"/>
  <c r="F58" i="14"/>
  <c r="G55" i="14"/>
  <c r="G36" i="14"/>
  <c r="G37" i="14"/>
  <c r="D58" i="14"/>
  <c r="G77" i="14"/>
  <c r="D47" i="18"/>
  <c r="F47" i="18"/>
  <c r="G47" i="18" s="1"/>
  <c r="F46" i="18"/>
  <c r="G46" i="18" s="1"/>
  <c r="D40" i="18"/>
  <c r="F24" i="22"/>
  <c r="G24" i="22"/>
  <c r="G40" i="18"/>
  <c r="F17" i="18"/>
  <c r="H17" i="18"/>
  <c r="F15" i="22"/>
  <c r="G31" i="18"/>
  <c r="E31" i="18"/>
  <c r="G8" i="22"/>
  <c r="E28" i="22"/>
  <c r="F44" i="18"/>
  <c r="G44" i="18" s="1"/>
  <c r="D48" i="18"/>
  <c r="F48" i="18"/>
  <c r="G48" i="18" s="1"/>
  <c r="C28" i="22"/>
  <c r="C44" i="18"/>
  <c r="C41" i="18" s="1"/>
  <c r="C52" i="18" s="1"/>
  <c r="C69" i="14" s="1"/>
  <c r="C18" i="18"/>
  <c r="F41" i="18"/>
  <c r="F67" i="14"/>
  <c r="F8" i="18"/>
  <c r="D12" i="18"/>
  <c r="E12" i="18"/>
  <c r="D7" i="3"/>
  <c r="D74" i="14" s="1"/>
  <c r="E17" i="11" s="1"/>
  <c r="F75" i="14"/>
  <c r="G75" i="14" s="1"/>
  <c r="E76" i="14"/>
  <c r="H76" i="14" s="1"/>
  <c r="H9" i="3"/>
  <c r="E7" i="3"/>
  <c r="F74" i="14"/>
  <c r="G17" i="11" s="1"/>
  <c r="G57" i="14"/>
  <c r="G54" i="14"/>
  <c r="E58" i="14"/>
  <c r="H56" i="14"/>
  <c r="H53" i="14"/>
  <c r="G56" i="14"/>
  <c r="G53" i="14"/>
  <c r="H55" i="14"/>
  <c r="G122" i="14"/>
  <c r="H122" i="14"/>
  <c r="H54" i="14"/>
  <c r="E41" i="18"/>
  <c r="D44" i="18"/>
  <c r="D41" i="18" s="1"/>
  <c r="F18" i="18"/>
  <c r="G17" i="18"/>
  <c r="F8" i="22"/>
  <c r="F39" i="19"/>
  <c r="E39" i="19"/>
  <c r="D39" i="19"/>
  <c r="C39" i="19"/>
  <c r="F35" i="19"/>
  <c r="F27" i="19" s="1"/>
  <c r="F62" i="14" s="1"/>
  <c r="D35" i="19"/>
  <c r="D27" i="19" s="1"/>
  <c r="D62" i="14" s="1"/>
  <c r="F26" i="19"/>
  <c r="E26" i="19"/>
  <c r="D26" i="19"/>
  <c r="D19" i="19" s="1"/>
  <c r="D61" i="14" s="1"/>
  <c r="C26" i="19"/>
  <c r="D36" i="19"/>
  <c r="D63" i="14" s="1"/>
  <c r="F36" i="19"/>
  <c r="F63" i="14" s="1"/>
  <c r="C36" i="19"/>
  <c r="C63" i="14" s="1"/>
  <c r="E19" i="19"/>
  <c r="E61" i="14" s="1"/>
  <c r="F19" i="19"/>
  <c r="C19" i="19"/>
  <c r="C61" i="14" s="1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7" i="19"/>
  <c r="H37" i="19"/>
  <c r="G38" i="19"/>
  <c r="H38" i="19"/>
  <c r="H39" i="19"/>
  <c r="G41" i="19"/>
  <c r="H41" i="19"/>
  <c r="E16" i="19"/>
  <c r="F16" i="19"/>
  <c r="G16" i="19" s="1"/>
  <c r="D16" i="19"/>
  <c r="C16" i="19"/>
  <c r="G11" i="19"/>
  <c r="H11" i="19"/>
  <c r="G12" i="19"/>
  <c r="H12" i="19"/>
  <c r="G13" i="19"/>
  <c r="H13" i="19"/>
  <c r="G14" i="19"/>
  <c r="H14" i="19"/>
  <c r="G15" i="19"/>
  <c r="H15" i="19"/>
  <c r="H16" i="19"/>
  <c r="H10" i="19"/>
  <c r="G10" i="19"/>
  <c r="E15" i="19"/>
  <c r="F15" i="19"/>
  <c r="D15" i="19"/>
  <c r="C15" i="19"/>
  <c r="D9" i="19"/>
  <c r="E9" i="19"/>
  <c r="H9" i="19" s="1"/>
  <c r="F9" i="19"/>
  <c r="G9" i="19" s="1"/>
  <c r="D27" i="25"/>
  <c r="E27" i="25"/>
  <c r="F42" i="19" s="1"/>
  <c r="F40" i="19" s="1"/>
  <c r="C27" i="25"/>
  <c r="C42" i="19" s="1"/>
  <c r="C40" i="19" s="1"/>
  <c r="D23" i="25"/>
  <c r="E23" i="25"/>
  <c r="C23" i="25"/>
  <c r="D19" i="25"/>
  <c r="E35" i="19" s="1"/>
  <c r="E19" i="25"/>
  <c r="C19" i="25"/>
  <c r="C35" i="19" s="1"/>
  <c r="C27" i="19" s="1"/>
  <c r="C62" i="14" s="1"/>
  <c r="D15" i="25"/>
  <c r="E15" i="25"/>
  <c r="C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8" i="25"/>
  <c r="G28" i="25"/>
  <c r="F29" i="25"/>
  <c r="G29" i="25"/>
  <c r="G15" i="25"/>
  <c r="F15" i="25"/>
  <c r="G8" i="25"/>
  <c r="G9" i="25"/>
  <c r="G10" i="25"/>
  <c r="G11" i="25"/>
  <c r="G12" i="25"/>
  <c r="G7" i="25"/>
  <c r="D10" i="25"/>
  <c r="E10" i="25"/>
  <c r="C10" i="25"/>
  <c r="F8" i="25"/>
  <c r="F9" i="25"/>
  <c r="F10" i="25"/>
  <c r="F11" i="25"/>
  <c r="F12" i="25"/>
  <c r="F7" i="25"/>
  <c r="D7" i="25"/>
  <c r="E7" i="25"/>
  <c r="C7" i="25"/>
  <c r="D42" i="19" l="1"/>
  <c r="D40" i="19" s="1"/>
  <c r="F27" i="25"/>
  <c r="G27" i="25"/>
  <c r="E42" i="19"/>
  <c r="G42" i="19" s="1"/>
  <c r="H35" i="19"/>
  <c r="E27" i="19"/>
  <c r="G27" i="19" s="1"/>
  <c r="G35" i="19"/>
  <c r="F43" i="19"/>
  <c r="F64" i="14" s="1"/>
  <c r="F61" i="14"/>
  <c r="H61" i="14" s="1"/>
  <c r="H31" i="18"/>
  <c r="E21" i="18"/>
  <c r="F34" i="18"/>
  <c r="D67" i="14"/>
  <c r="D8" i="18"/>
  <c r="D34" i="18" s="1"/>
  <c r="E67" i="14"/>
  <c r="H12" i="18"/>
  <c r="E8" i="18"/>
  <c r="G12" i="18"/>
  <c r="H7" i="3"/>
  <c r="E74" i="14"/>
  <c r="G74" i="14" s="1"/>
  <c r="G76" i="14"/>
  <c r="G7" i="3"/>
  <c r="E62" i="14"/>
  <c r="H19" i="19"/>
  <c r="G58" i="14"/>
  <c r="H58" i="14"/>
  <c r="D43" i="19"/>
  <c r="D64" i="14" s="1"/>
  <c r="G39" i="19"/>
  <c r="E36" i="19"/>
  <c r="C43" i="19"/>
  <c r="C64" i="14" s="1"/>
  <c r="G19" i="19"/>
  <c r="F9" i="2"/>
  <c r="D9" i="2"/>
  <c r="F18" i="21"/>
  <c r="G18" i="21"/>
  <c r="F19" i="21"/>
  <c r="G19" i="21"/>
  <c r="F23" i="21"/>
  <c r="G23" i="21"/>
  <c r="F24" i="21"/>
  <c r="G24" i="21"/>
  <c r="F26" i="21"/>
  <c r="G26" i="21"/>
  <c r="F27" i="21"/>
  <c r="G27" i="21"/>
  <c r="F30" i="21"/>
  <c r="G30" i="21"/>
  <c r="F31" i="21"/>
  <c r="G31" i="21"/>
  <c r="F34" i="21"/>
  <c r="G34" i="21"/>
  <c r="F36" i="21"/>
  <c r="G36" i="21"/>
  <c r="F38" i="21"/>
  <c r="G38" i="21"/>
  <c r="F39" i="21"/>
  <c r="G39" i="21"/>
  <c r="F41" i="21"/>
  <c r="G41" i="21"/>
  <c r="F42" i="21"/>
  <c r="G42" i="21"/>
  <c r="E9" i="2"/>
  <c r="H9" i="2" s="1"/>
  <c r="D25" i="21"/>
  <c r="E25" i="21"/>
  <c r="F47" i="2" s="1"/>
  <c r="F40" i="2" s="1"/>
  <c r="F29" i="14" s="1"/>
  <c r="D51" i="2"/>
  <c r="D48" i="2" s="1"/>
  <c r="D30" i="14" s="1"/>
  <c r="D58" i="2"/>
  <c r="D37" i="21"/>
  <c r="E37" i="21"/>
  <c r="D40" i="21"/>
  <c r="E69" i="2" s="1"/>
  <c r="E67" i="2" s="1"/>
  <c r="E40" i="21"/>
  <c r="C40" i="21"/>
  <c r="C69" i="2" s="1"/>
  <c r="C37" i="21"/>
  <c r="C66" i="2" s="1"/>
  <c r="C64" i="2" s="1"/>
  <c r="C52" i="2"/>
  <c r="C51" i="2"/>
  <c r="C48" i="2" s="1"/>
  <c r="C25" i="21"/>
  <c r="C47" i="2" s="1"/>
  <c r="C40" i="2" s="1"/>
  <c r="C19" i="2"/>
  <c r="C83" i="2"/>
  <c r="D83" i="2"/>
  <c r="C84" i="2"/>
  <c r="D84" i="2"/>
  <c r="C85" i="2"/>
  <c r="D85" i="2"/>
  <c r="C86" i="2"/>
  <c r="D86" i="2"/>
  <c r="C87" i="2"/>
  <c r="D87" i="2"/>
  <c r="F84" i="2"/>
  <c r="G84" i="2" s="1"/>
  <c r="F85" i="2"/>
  <c r="F86" i="2"/>
  <c r="F87" i="2"/>
  <c r="E87" i="2"/>
  <c r="H87" i="2" s="1"/>
  <c r="E86" i="2"/>
  <c r="G86" i="2"/>
  <c r="E85" i="2"/>
  <c r="E84" i="2"/>
  <c r="E83" i="2"/>
  <c r="G83" i="2" s="1"/>
  <c r="C67" i="2"/>
  <c r="E52" i="2"/>
  <c r="G12" i="2"/>
  <c r="H12" i="2"/>
  <c r="G13" i="2"/>
  <c r="H13" i="2"/>
  <c r="G14" i="2"/>
  <c r="H14" i="2"/>
  <c r="G15" i="2"/>
  <c r="H15" i="2"/>
  <c r="G16" i="2"/>
  <c r="H16" i="2"/>
  <c r="G20" i="2"/>
  <c r="H20" i="2"/>
  <c r="G21" i="2"/>
  <c r="H21" i="2"/>
  <c r="H22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41" i="2"/>
  <c r="H41" i="2"/>
  <c r="G42" i="2"/>
  <c r="H42" i="2"/>
  <c r="G43" i="2"/>
  <c r="H43" i="2"/>
  <c r="G44" i="2"/>
  <c r="H44" i="2"/>
  <c r="G45" i="2"/>
  <c r="H45" i="2"/>
  <c r="G46" i="2"/>
  <c r="H46" i="2"/>
  <c r="G49" i="2"/>
  <c r="H49" i="2"/>
  <c r="G50" i="2"/>
  <c r="H50" i="2"/>
  <c r="G53" i="2"/>
  <c r="H53" i="2"/>
  <c r="G54" i="2"/>
  <c r="H54" i="2"/>
  <c r="G55" i="2"/>
  <c r="H55" i="2"/>
  <c r="G56" i="2"/>
  <c r="H56" i="2"/>
  <c r="G57" i="2"/>
  <c r="H57" i="2"/>
  <c r="G60" i="2"/>
  <c r="H60" i="2"/>
  <c r="G61" i="2"/>
  <c r="H61" i="2"/>
  <c r="G62" i="2"/>
  <c r="H62" i="2"/>
  <c r="G63" i="2"/>
  <c r="H63" i="2"/>
  <c r="G65" i="2"/>
  <c r="H65" i="2"/>
  <c r="G68" i="2"/>
  <c r="H68" i="2"/>
  <c r="G71" i="2"/>
  <c r="H71" i="2"/>
  <c r="G72" i="2"/>
  <c r="H72" i="2"/>
  <c r="G73" i="2"/>
  <c r="H73" i="2"/>
  <c r="G74" i="2"/>
  <c r="H74" i="2"/>
  <c r="G80" i="2"/>
  <c r="H80" i="2"/>
  <c r="H83" i="2"/>
  <c r="G85" i="2"/>
  <c r="G90" i="2"/>
  <c r="H90" i="2"/>
  <c r="G91" i="2"/>
  <c r="H91" i="2"/>
  <c r="G92" i="2"/>
  <c r="H92" i="2"/>
  <c r="G93" i="2"/>
  <c r="H93" i="2"/>
  <c r="G94" i="2"/>
  <c r="H94" i="2"/>
  <c r="G8" i="2"/>
  <c r="H8" i="2"/>
  <c r="G10" i="2"/>
  <c r="H10" i="2"/>
  <c r="G11" i="2"/>
  <c r="H11" i="2"/>
  <c r="E40" i="19" l="1"/>
  <c r="H42" i="19"/>
  <c r="H27" i="19"/>
  <c r="G61" i="14"/>
  <c r="G39" i="2"/>
  <c r="D39" i="2"/>
  <c r="H21" i="18"/>
  <c r="E18" i="18"/>
  <c r="G21" i="18"/>
  <c r="F68" i="14"/>
  <c r="D68" i="14"/>
  <c r="H8" i="18"/>
  <c r="G8" i="18"/>
  <c r="G67" i="14"/>
  <c r="H67" i="14"/>
  <c r="H74" i="14"/>
  <c r="F17" i="11"/>
  <c r="H36" i="19"/>
  <c r="E63" i="14"/>
  <c r="G62" i="14"/>
  <c r="H62" i="14"/>
  <c r="G6" i="21"/>
  <c r="H69" i="2"/>
  <c r="E31" i="14"/>
  <c r="H67" i="2"/>
  <c r="E40" i="14"/>
  <c r="H40" i="14" s="1"/>
  <c r="G36" i="19"/>
  <c r="E43" i="19"/>
  <c r="E64" i="14" s="1"/>
  <c r="D47" i="2"/>
  <c r="D40" i="2" s="1"/>
  <c r="D29" i="14" s="1"/>
  <c r="G25" i="21"/>
  <c r="E47" i="2"/>
  <c r="G37" i="21"/>
  <c r="E66" i="2"/>
  <c r="D69" i="2"/>
  <c r="D67" i="2" s="1"/>
  <c r="D40" i="14" s="1"/>
  <c r="F69" i="2"/>
  <c r="D66" i="2"/>
  <c r="D64" i="2" s="1"/>
  <c r="D39" i="14" s="1"/>
  <c r="F66" i="2"/>
  <c r="H58" i="2"/>
  <c r="D52" i="2"/>
  <c r="D31" i="14" s="1"/>
  <c r="D19" i="2"/>
  <c r="D28" i="14" s="1"/>
  <c r="E19" i="2"/>
  <c r="F51" i="2"/>
  <c r="F48" i="2" s="1"/>
  <c r="F30" i="14" s="1"/>
  <c r="G28" i="21"/>
  <c r="E51" i="2"/>
  <c r="H17" i="2"/>
  <c r="G17" i="2"/>
  <c r="D18" i="2"/>
  <c r="F40" i="21"/>
  <c r="G40" i="21"/>
  <c r="F37" i="21"/>
  <c r="G32" i="21"/>
  <c r="F32" i="21"/>
  <c r="F28" i="21"/>
  <c r="F25" i="21"/>
  <c r="G20" i="21"/>
  <c r="F20" i="21"/>
  <c r="H85" i="2"/>
  <c r="F18" i="2"/>
  <c r="E18" i="2"/>
  <c r="G87" i="2"/>
  <c r="H84" i="2"/>
  <c r="H86" i="2"/>
  <c r="G9" i="2"/>
  <c r="H40" i="19" l="1"/>
  <c r="G40" i="19"/>
  <c r="H39" i="2"/>
  <c r="F19" i="2"/>
  <c r="F28" i="14" s="1"/>
  <c r="H18" i="18"/>
  <c r="G18" i="18"/>
  <c r="E34" i="18"/>
  <c r="E68" i="14" s="1"/>
  <c r="G63" i="14"/>
  <c r="H63" i="14"/>
  <c r="G64" i="14"/>
  <c r="H64" i="14"/>
  <c r="D78" i="2"/>
  <c r="E28" i="14"/>
  <c r="D79" i="2"/>
  <c r="E40" i="2"/>
  <c r="E29" i="14" s="1"/>
  <c r="G47" i="2"/>
  <c r="H47" i="2"/>
  <c r="E64" i="2"/>
  <c r="H66" i="2"/>
  <c r="D59" i="2"/>
  <c r="D70" i="2" s="1"/>
  <c r="D75" i="2" s="1"/>
  <c r="G69" i="2"/>
  <c r="F67" i="2"/>
  <c r="F64" i="2"/>
  <c r="G66" i="2"/>
  <c r="G58" i="2"/>
  <c r="F52" i="2"/>
  <c r="G51" i="2"/>
  <c r="E48" i="2"/>
  <c r="E30" i="14" s="1"/>
  <c r="H30" i="14" s="1"/>
  <c r="H51" i="2"/>
  <c r="D120" i="14"/>
  <c r="D121" i="14"/>
  <c r="D119" i="14"/>
  <c r="C99" i="14"/>
  <c r="D9" i="11" s="1"/>
  <c r="C88" i="14" s="1"/>
  <c r="C94" i="14"/>
  <c r="C6" i="24"/>
  <c r="D6" i="24"/>
  <c r="E6" i="24"/>
  <c r="G19" i="2" l="1"/>
  <c r="H19" i="2"/>
  <c r="F31" i="14"/>
  <c r="H52" i="2"/>
  <c r="G68" i="14"/>
  <c r="H68" i="14"/>
  <c r="E79" i="2"/>
  <c r="F59" i="2"/>
  <c r="F82" i="2" s="1"/>
  <c r="F88" i="2" s="1"/>
  <c r="D82" i="2"/>
  <c r="D88" i="2" s="1"/>
  <c r="G30" i="14"/>
  <c r="H29" i="14"/>
  <c r="G29" i="14"/>
  <c r="G64" i="2"/>
  <c r="F39" i="14"/>
  <c r="H64" i="2"/>
  <c r="E39" i="14"/>
  <c r="G67" i="2"/>
  <c r="F40" i="14"/>
  <c r="G40" i="14" s="1"/>
  <c r="G28" i="14"/>
  <c r="H28" i="14"/>
  <c r="G6" i="24"/>
  <c r="H40" i="2"/>
  <c r="G40" i="2"/>
  <c r="F78" i="2"/>
  <c r="G52" i="2"/>
  <c r="F79" i="2"/>
  <c r="G48" i="2"/>
  <c r="H48" i="2"/>
  <c r="E78" i="2"/>
  <c r="E59" i="2"/>
  <c r="D76" i="2"/>
  <c r="D77" i="2"/>
  <c r="F6" i="24"/>
  <c r="H39" i="14" l="1"/>
  <c r="F70" i="2"/>
  <c r="F75" i="2" s="1"/>
  <c r="F76" i="2" s="1"/>
  <c r="G31" i="14"/>
  <c r="H31" i="14"/>
  <c r="G39" i="14"/>
  <c r="E70" i="2"/>
  <c r="E75" i="2" s="1"/>
  <c r="E82" i="2"/>
  <c r="E88" i="2" s="1"/>
  <c r="G10" i="23"/>
  <c r="F13" i="23"/>
  <c r="G13" i="23"/>
  <c r="C8" i="22"/>
  <c r="C12" i="18" s="1"/>
  <c r="G11" i="22"/>
  <c r="F77" i="2" l="1"/>
  <c r="C67" i="14"/>
  <c r="C8" i="18"/>
  <c r="C34" i="18" s="1"/>
  <c r="C68" i="14" s="1"/>
  <c r="F10" i="23"/>
  <c r="G6" i="23"/>
  <c r="F11" i="22"/>
  <c r="H88" i="2"/>
  <c r="G88" i="2"/>
  <c r="E77" i="2"/>
  <c r="E76" i="2"/>
  <c r="F6" i="23" l="1"/>
  <c r="H76" i="2"/>
  <c r="G76" i="2"/>
  <c r="G77" i="2"/>
  <c r="F6" i="21" l="1"/>
  <c r="G28" i="22" l="1"/>
  <c r="F28" i="22" l="1"/>
  <c r="F18" i="22" l="1"/>
  <c r="G18" i="22"/>
  <c r="D51" i="14" l="1"/>
  <c r="E51" i="14"/>
  <c r="F51" i="14"/>
  <c r="C51" i="14"/>
  <c r="C45" i="14"/>
  <c r="C44" i="14"/>
  <c r="C43" i="14"/>
  <c r="C42" i="14"/>
  <c r="D25" i="14"/>
  <c r="E25" i="14"/>
  <c r="F25" i="14"/>
  <c r="G18" i="11" l="1"/>
  <c r="E18" i="11"/>
  <c r="F18" i="11"/>
  <c r="G25" i="14"/>
  <c r="H25" i="14"/>
  <c r="H41" i="18"/>
  <c r="G41" i="18"/>
  <c r="D58" i="18"/>
  <c r="D64" i="18" s="1"/>
  <c r="D70" i="14" s="1"/>
  <c r="E58" i="18"/>
  <c r="F58" i="18"/>
  <c r="G58" i="18" l="1"/>
  <c r="F64" i="18"/>
  <c r="F70" i="14" s="1"/>
  <c r="H58" i="18"/>
  <c r="E64" i="18"/>
  <c r="E70" i="14" s="1"/>
  <c r="H70" i="14" s="1"/>
  <c r="G70" i="14" l="1"/>
  <c r="G64" i="18"/>
  <c r="H64" i="18"/>
  <c r="D118" i="14" l="1"/>
  <c r="C9" i="20"/>
  <c r="C55" i="18" s="1"/>
  <c r="C54" i="18" s="1"/>
  <c r="C64" i="18" s="1"/>
  <c r="J45" i="9"/>
  <c r="H45" i="9"/>
  <c r="F45" i="9"/>
  <c r="F85" i="14"/>
  <c r="F84" i="14"/>
  <c r="F83" i="14"/>
  <c r="H85" i="14"/>
  <c r="H83" i="14"/>
  <c r="AD33" i="9"/>
  <c r="AC33" i="9"/>
  <c r="G116" i="14"/>
  <c r="H116" i="14"/>
  <c r="H112" i="14"/>
  <c r="H126" i="14"/>
  <c r="H125" i="14"/>
  <c r="H124" i="14"/>
  <c r="F120" i="14"/>
  <c r="E120" i="14"/>
  <c r="F121" i="14"/>
  <c r="E121" i="14"/>
  <c r="H121" i="14" s="1"/>
  <c r="F119" i="14"/>
  <c r="E119" i="14"/>
  <c r="H119" i="14" s="1"/>
  <c r="C121" i="14"/>
  <c r="C120" i="14"/>
  <c r="C119" i="14"/>
  <c r="C54" i="14"/>
  <c r="E26" i="14"/>
  <c r="C56" i="14"/>
  <c r="F36" i="18"/>
  <c r="E36" i="18"/>
  <c r="E52" i="18" s="1"/>
  <c r="D36" i="18"/>
  <c r="D52" i="18" s="1"/>
  <c r="C9" i="19"/>
  <c r="C55" i="14"/>
  <c r="C57" i="14"/>
  <c r="C53" i="14"/>
  <c r="D48" i="14"/>
  <c r="E48" i="14"/>
  <c r="F48" i="14"/>
  <c r="C38" i="14"/>
  <c r="C37" i="14"/>
  <c r="C36" i="14"/>
  <c r="C35" i="14"/>
  <c r="C25" i="14"/>
  <c r="E95" i="2"/>
  <c r="C29" i="14"/>
  <c r="C40" i="14"/>
  <c r="C39" i="14"/>
  <c r="C31" i="14"/>
  <c r="C30" i="14"/>
  <c r="D95" i="2"/>
  <c r="C95" i="2"/>
  <c r="D26" i="14"/>
  <c r="D27" i="14" s="1"/>
  <c r="C9" i="2"/>
  <c r="C18" i="2" s="1"/>
  <c r="C59" i="2" s="1"/>
  <c r="C82" i="2" s="1"/>
  <c r="C88" i="2" s="1"/>
  <c r="C28" i="14"/>
  <c r="K52" i="10"/>
  <c r="D69" i="14" l="1"/>
  <c r="D65" i="18"/>
  <c r="E69" i="14"/>
  <c r="E65" i="18"/>
  <c r="E68" i="18" s="1"/>
  <c r="G36" i="18"/>
  <c r="F52" i="18"/>
  <c r="D32" i="14"/>
  <c r="D41" i="14" s="1"/>
  <c r="D46" i="14" s="1"/>
  <c r="E11" i="11" s="1"/>
  <c r="D87" i="14" s="1"/>
  <c r="E7" i="11"/>
  <c r="H120" i="14"/>
  <c r="C58" i="14"/>
  <c r="E27" i="14"/>
  <c r="F7" i="11" s="1"/>
  <c r="H84" i="14"/>
  <c r="R34" i="9"/>
  <c r="N34" i="9"/>
  <c r="Z34" i="9"/>
  <c r="V34" i="9"/>
  <c r="Y34" i="9"/>
  <c r="U34" i="9"/>
  <c r="Q34" i="9"/>
  <c r="M34" i="9"/>
  <c r="AF33" i="9"/>
  <c r="AE33" i="9"/>
  <c r="G83" i="14"/>
  <c r="G84" i="14"/>
  <c r="G85" i="14"/>
  <c r="H82" i="14"/>
  <c r="F82" i="14"/>
  <c r="F81" i="14" s="1"/>
  <c r="G48" i="14"/>
  <c r="G47" i="14"/>
  <c r="H47" i="14"/>
  <c r="C65" i="18"/>
  <c r="C68" i="18" s="1"/>
  <c r="C70" i="14"/>
  <c r="C72" i="14" s="1"/>
  <c r="G112" i="14"/>
  <c r="G121" i="14"/>
  <c r="H111" i="14"/>
  <c r="E109" i="14"/>
  <c r="H115" i="14"/>
  <c r="E113" i="14"/>
  <c r="H113" i="14" s="1"/>
  <c r="G119" i="14"/>
  <c r="G120" i="14"/>
  <c r="G111" i="14"/>
  <c r="F109" i="14"/>
  <c r="F113" i="14"/>
  <c r="G115" i="14"/>
  <c r="F107" i="14"/>
  <c r="G106" i="14"/>
  <c r="H36" i="18"/>
  <c r="G95" i="2"/>
  <c r="H95" i="2"/>
  <c r="F26" i="14"/>
  <c r="H26" i="14" s="1"/>
  <c r="L10" i="10"/>
  <c r="C106" i="14"/>
  <c r="C107" i="14" s="1"/>
  <c r="D107" i="14"/>
  <c r="H43" i="19"/>
  <c r="C78" i="2"/>
  <c r="E118" i="14"/>
  <c r="F118" i="14"/>
  <c r="C49" i="14"/>
  <c r="D49" i="14"/>
  <c r="C118" i="14"/>
  <c r="D50" i="14"/>
  <c r="E49" i="14"/>
  <c r="G124" i="14"/>
  <c r="G126" i="14"/>
  <c r="C26" i="14"/>
  <c r="C79" i="2"/>
  <c r="C122" i="14"/>
  <c r="G125" i="14"/>
  <c r="H69" i="14" l="1"/>
  <c r="E72" i="14"/>
  <c r="F69" i="14"/>
  <c r="G69" i="14" s="1"/>
  <c r="F65" i="18"/>
  <c r="G52" i="18"/>
  <c r="H118" i="14"/>
  <c r="G26" i="14"/>
  <c r="F27" i="14"/>
  <c r="G7" i="11" s="1"/>
  <c r="E32" i="14"/>
  <c r="H109" i="14"/>
  <c r="G113" i="14"/>
  <c r="G81" i="14"/>
  <c r="G82" i="14"/>
  <c r="F66" i="18"/>
  <c r="H66" i="18" s="1"/>
  <c r="D66" i="18"/>
  <c r="G109" i="14"/>
  <c r="G118" i="14"/>
  <c r="E107" i="14"/>
  <c r="H107" i="14" s="1"/>
  <c r="H106" i="14"/>
  <c r="H52" i="18"/>
  <c r="G43" i="19"/>
  <c r="H78" i="2"/>
  <c r="G78" i="2"/>
  <c r="G18" i="2"/>
  <c r="H18" i="2"/>
  <c r="H79" i="2"/>
  <c r="G79" i="2"/>
  <c r="E123" i="14"/>
  <c r="F49" i="14"/>
  <c r="G49" i="14" s="1"/>
  <c r="C33" i="14"/>
  <c r="C70" i="2"/>
  <c r="E50" i="14"/>
  <c r="F50" i="14"/>
  <c r="C27" i="14"/>
  <c r="C50" i="14"/>
  <c r="G107" i="14" l="1"/>
  <c r="H27" i="14"/>
  <c r="H49" i="14"/>
  <c r="D13" i="11"/>
  <c r="D8" i="11"/>
  <c r="C34" i="14"/>
  <c r="C32" i="14"/>
  <c r="C41" i="14" s="1"/>
  <c r="C46" i="14" s="1"/>
  <c r="D11" i="11" s="1"/>
  <c r="C87" i="14" s="1"/>
  <c r="D7" i="11"/>
  <c r="E41" i="14"/>
  <c r="G27" i="14"/>
  <c r="F32" i="14"/>
  <c r="H32" i="14" s="1"/>
  <c r="H81" i="14"/>
  <c r="G50" i="14"/>
  <c r="H50" i="14"/>
  <c r="D66" i="14"/>
  <c r="D72" i="14" s="1"/>
  <c r="D68" i="18"/>
  <c r="F66" i="14"/>
  <c r="H66" i="14" s="1"/>
  <c r="F68" i="18"/>
  <c r="C75" i="2"/>
  <c r="C17" i="19" s="1"/>
  <c r="H59" i="2"/>
  <c r="G59" i="2"/>
  <c r="G70" i="2"/>
  <c r="AD34" i="9"/>
  <c r="AC34" i="9"/>
  <c r="F123" i="14"/>
  <c r="G123" i="14" s="1"/>
  <c r="H123" i="14" l="1"/>
  <c r="F41" i="14"/>
  <c r="G32" i="14"/>
  <c r="G66" i="14"/>
  <c r="F72" i="14"/>
  <c r="H65" i="18"/>
  <c r="H34" i="18"/>
  <c r="G34" i="18"/>
  <c r="C77" i="2"/>
  <c r="C48" i="14" s="1"/>
  <c r="C76" i="2"/>
  <c r="H82" i="2"/>
  <c r="G82" i="2"/>
  <c r="G75" i="2"/>
  <c r="D33" i="14"/>
  <c r="E33" i="14"/>
  <c r="D17" i="19"/>
  <c r="E17" i="19"/>
  <c r="F10" i="11" l="1"/>
  <c r="E89" i="14" s="1"/>
  <c r="F9" i="11"/>
  <c r="E88" i="14" s="1"/>
  <c r="E13" i="11"/>
  <c r="D34" i="14"/>
  <c r="E8" i="11"/>
  <c r="E34" i="14"/>
  <c r="F8" i="11"/>
  <c r="F11" i="11"/>
  <c r="E87" i="14" s="1"/>
  <c r="F46" i="14"/>
  <c r="G41" i="14"/>
  <c r="F13" i="11"/>
  <c r="G72" i="14"/>
  <c r="H72" i="14"/>
  <c r="G65" i="18"/>
  <c r="H68" i="18"/>
  <c r="F17" i="19"/>
  <c r="F33" i="14"/>
  <c r="G88" i="14" l="1"/>
  <c r="G89" i="14"/>
  <c r="G13" i="11"/>
  <c r="G8" i="11"/>
  <c r="F34" i="14"/>
  <c r="G34" i="14" s="1"/>
  <c r="H33" i="14"/>
  <c r="G46" i="14"/>
  <c r="G11" i="11"/>
  <c r="F87" i="14" s="1"/>
  <c r="G33" i="14"/>
  <c r="G66" i="18"/>
  <c r="H34" i="14" l="1"/>
  <c r="G87" i="14"/>
  <c r="G68" i="18"/>
  <c r="C6" i="23"/>
  <c r="C10" i="3"/>
  <c r="C7" i="3" s="1"/>
  <c r="C74" i="14" s="1"/>
  <c r="C77" i="14"/>
  <c r="D18" i="11" l="1"/>
  <c r="D17" i="11"/>
</calcChain>
</file>

<file path=xl/sharedStrings.xml><?xml version="1.0" encoding="utf-8"?>
<sst xmlns="http://schemas.openxmlformats.org/spreadsheetml/2006/main" count="1089" uniqueCount="594">
  <si>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</si>
  <si>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</si>
  <si>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</si>
  <si>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</si>
  <si>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</si>
  <si>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</si>
  <si>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</si>
  <si>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</si>
  <si>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</si>
  <si>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</si>
  <si>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</si>
  <si>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</si>
  <si>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</si>
  <si>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</si>
  <si>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</si>
  <si>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</si>
  <si>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</si>
  <si>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</si>
  <si>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</si>
  <si>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</si>
  <si>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</si>
  <si>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</si>
  <si>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</si>
  <si>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</si>
  <si>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</si>
  <si>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</si>
  <si>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</si>
  <si>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</si>
  <si>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</si>
  <si>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</si>
  <si>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</si>
  <si>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</si>
  <si>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</si>
  <si>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</si>
  <si>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</si>
  <si>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</si>
  <si>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</si>
  <si>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</si>
  <si>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</si>
  <si>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</si>
  <si>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</si>
  <si>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</si>
  <si>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</si>
  <si>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</si>
  <si>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</si>
  <si>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</si>
  <si>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</si>
  <si>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</si>
  <si>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</si>
  <si>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</si>
  <si>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</si>
  <si>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</si>
  <si>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</si>
  <si>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</si>
  <si>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</si>
  <si>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</si>
  <si>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</si>
  <si>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</si>
  <si>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</si>
  <si>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</si>
  <si>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</si>
  <si>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</si>
  <si>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</si>
  <si>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</si>
  <si>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</si>
  <si>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</si>
  <si>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</si>
  <si>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</si>
  <si>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</si>
  <si>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</si>
  <si>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</si>
  <si>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</si>
  <si>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</si>
  <si>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</si>
  <si>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</si>
  <si>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</si>
  <si>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</si>
  <si>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</si>
  <si>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</si>
  <si>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</si>
  <si>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</si>
  <si>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</si>
  <si>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</si>
  <si>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</si>
  <si>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</si>
  <si>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</si>
  <si>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</si>
  <si>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</si>
  <si>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</si>
  <si>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Усього витрат</t>
  </si>
  <si>
    <t>Інформація</t>
  </si>
  <si>
    <t>інші витрати (розшифрувати)</t>
  </si>
  <si>
    <t>Найменування  банку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</si>
  <si>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</si>
  <si>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</si>
  <si>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</si>
  <si>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</si>
  <si>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</si>
  <si>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</si>
  <si>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</si>
  <si>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</si>
  <si>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</si>
  <si>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</si>
  <si>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</si>
  <si>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</si>
  <si>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</si>
  <si>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</si>
  <si>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</si>
  <si>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</si>
  <si>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</si>
  <si>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</si>
  <si>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</si>
  <si>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</si>
  <si>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</si>
  <si>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</si>
  <si>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</si>
  <si>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</si>
  <si>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</si>
  <si>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</si>
  <si>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</si>
  <si>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</si>
  <si>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</si>
  <si>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</si>
  <si>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</si>
  <si>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</si>
  <si>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</si>
  <si>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</si>
  <si>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</si>
  <si>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</si>
  <si>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</si>
  <si>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</si>
  <si>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</si>
  <si>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</si>
  <si>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</si>
  <si>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</si>
  <si>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</si>
  <si>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</si>
  <si>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</si>
  <si>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</si>
  <si>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</si>
  <si>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</si>
  <si>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</si>
  <si>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</si>
  <si>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</si>
  <si>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</si>
  <si>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</si>
  <si>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</si>
  <si>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</si>
  <si>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</si>
  <si>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</si>
  <si>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</si>
  <si>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</si>
  <si>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</si>
  <si>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</si>
  <si>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</si>
  <si>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</si>
  <si>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</si>
  <si>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</si>
  <si>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</si>
  <si>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</si>
  <si>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</si>
  <si>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</si>
  <si>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</si>
  <si>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</si>
  <si>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</si>
  <si>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</si>
  <si>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</si>
  <si>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</si>
  <si>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</si>
  <si>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</si>
  <si>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</si>
  <si>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</si>
  <si>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</si>
  <si>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</si>
  <si>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</si>
  <si>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</si>
  <si>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</si>
  <si>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</si>
  <si>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</si>
  <si>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</si>
  <si>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</si>
  <si>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</si>
  <si>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</si>
  <si>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</si>
  <si>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</si>
  <si>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</si>
  <si>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</si>
  <si>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</si>
  <si>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</si>
  <si>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</si>
  <si>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</si>
  <si>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</si>
  <si>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</si>
  <si>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</si>
  <si>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</si>
  <si>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</si>
  <si>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</si>
  <si>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</si>
  <si>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</si>
  <si>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</si>
  <si>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</si>
  <si>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</si>
  <si>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</si>
  <si>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</si>
  <si>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</si>
  <si>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</si>
  <si>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</si>
  <si>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</si>
  <si>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</si>
  <si>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</si>
  <si>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</si>
  <si>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</si>
  <si>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</si>
  <si>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</si>
  <si>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</si>
  <si>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</si>
  <si>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</si>
  <si>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</si>
  <si>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</si>
  <si>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</si>
  <si>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</si>
  <si>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</si>
  <si>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</si>
  <si>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</si>
  <si>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</si>
  <si>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</si>
  <si>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</si>
  <si>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</si>
  <si>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</si>
  <si>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</si>
  <si>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</si>
  <si>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</si>
  <si>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</si>
  <si>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</si>
  <si>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</si>
  <si>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</si>
  <si>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</si>
  <si>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</si>
  <si>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</si>
  <si>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</si>
  <si>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</si>
  <si>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</si>
  <si>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</si>
  <si>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</si>
  <si>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</si>
  <si>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</si>
  <si>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</si>
  <si>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</si>
  <si>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</si>
  <si>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</si>
  <si>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</si>
  <si>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</si>
  <si>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</si>
  <si>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</si>
  <si>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</si>
  <si>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</si>
  <si>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</si>
  <si>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</si>
  <si>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</si>
  <si>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</si>
  <si>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</si>
  <si>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</si>
  <si>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</si>
  <si>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</si>
  <si>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</si>
  <si>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</si>
  <si>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</si>
  <si>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</si>
  <si>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</si>
  <si>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</si>
  <si>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</si>
  <si>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</si>
  <si>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</si>
  <si>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</si>
  <si>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</si>
  <si>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</si>
  <si>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</si>
  <si>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</si>
  <si>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</si>
  <si>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</si>
  <si>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</si>
  <si>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</si>
  <si>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</si>
  <si>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</si>
  <si>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</si>
  <si>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</si>
  <si>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</si>
  <si>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</si>
  <si>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</si>
  <si>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</si>
  <si>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</si>
  <si>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</si>
  <si>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</si>
  <si>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</si>
  <si>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</si>
  <si>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</si>
  <si>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</si>
  <si>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</si>
  <si>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</si>
  <si>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</si>
  <si>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</si>
  <si>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</si>
  <si>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</si>
  <si>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</si>
  <si>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</si>
  <si>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</si>
  <si>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</si>
  <si>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</si>
  <si>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</si>
  <si>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</si>
  <si>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</si>
  <si>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</si>
  <si>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</si>
  <si>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</si>
  <si>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</si>
  <si>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</si>
  <si>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</si>
  <si>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</si>
  <si>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</si>
  <si>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</si>
  <si>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</si>
  <si>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</si>
  <si>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</si>
  <si>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</si>
  <si>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</si>
  <si>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</si>
  <si>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</si>
  <si>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</si>
  <si>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</si>
  <si>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</si>
  <si>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</si>
  <si>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</si>
  <si>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</si>
  <si>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</si>
  <si>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</si>
  <si>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</si>
  <si>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Направлення коштів на: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</si>
  <si>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</si>
  <si>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</si>
  <si>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</si>
  <si>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</si>
  <si>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</si>
  <si>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</si>
  <si>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</si>
  <si>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</si>
  <si>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</si>
  <si>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</si>
  <si>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</si>
  <si>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</si>
  <si>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</si>
  <si>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</si>
  <si>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</si>
  <si>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</si>
  <si>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</si>
  <si>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</si>
  <si>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</si>
  <si>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</si>
  <si>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</si>
  <si>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</si>
  <si>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</si>
  <si>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</si>
  <si>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</si>
  <si>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</si>
  <si>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</si>
  <si>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</si>
  <si>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</si>
  <si>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</si>
  <si>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</si>
  <si>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</si>
  <si>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</si>
  <si>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</si>
  <si>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</si>
  <si>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</si>
  <si>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</si>
  <si>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</si>
  <si>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</si>
  <si>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</si>
  <si>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</si>
  <si>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</si>
  <si>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</si>
  <si>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</si>
  <si>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>капітальне будівництво (розшифрувати)</t>
  </si>
  <si>
    <r>
      <t>придбання (створення) нематеріальних активів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</si>
  <si>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</si>
  <si>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</si>
  <si>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</si>
  <si>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</si>
  <si>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</si>
  <si>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6"/>
        <rFont val="Times New Roman"/>
        <family val="1"/>
        <charset val="204"/>
      </rPr>
      <t>,
у тому числі:</t>
    </r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</si>
  <si>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</si>
  <si>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</si>
  <si>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</si>
  <si>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</si>
  <si>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</si>
  <si>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</si>
  <si>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</si>
  <si>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витрати на збут, усього, у тому числі:</t>
  </si>
  <si>
    <t>Інші операційні витрати,  усього, у тому числі:</t>
  </si>
  <si>
    <t>Надходження грошових коштів від операційної діяльності</t>
  </si>
  <si>
    <t>Інші надходження, усього, у тому числі:</t>
  </si>
  <si>
    <t>Інші платежі, усього, у тому числі:</t>
  </si>
  <si>
    <t>капітальне будівництво, усього, у тому числі:</t>
  </si>
  <si>
    <t>придбання (створення) нематеріальних активів, усього,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</si>
  <si>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</si>
  <si>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</si>
  <si>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</si>
  <si>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 xml:space="preserve">Усього нарахованих виплат </t>
  </si>
  <si>
    <t>Інші цілі, усього, у тому числі:</t>
  </si>
  <si>
    <t>Інші фонди, усього, у тому числі:</t>
  </si>
  <si>
    <t>Нараховані до сплати податки, збори та інші обов'язкові платежі</t>
  </si>
  <si>
    <t>інші податки та збори, усього, у тому числі:</t>
  </si>
  <si>
    <t>Нараховані до сплати інші податки, збори та платежі, усього, у тому числі:</t>
  </si>
  <si>
    <t>Нараховані до сплати інші податки, збори та платежі</t>
  </si>
  <si>
    <t>інші податки, збори та платежі, усього, у тому числі:</t>
  </si>
  <si>
    <t>Погашення податкового боргу</t>
  </si>
  <si>
    <t>інші (штрафи, пені, неустойки),  усього, у тому числі: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</si>
  <si>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</si>
  <si>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</si>
  <si>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2 "Розрахунки з бюджетом"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</si>
  <si>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</si>
  <si>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</si>
  <si>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</si>
  <si>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</si>
  <si>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indexed="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indexed="8"/>
        <rFont val="Times New Roman"/>
        <family val="1"/>
        <charset val="204"/>
      </rPr>
      <t>, у тому числі:</t>
    </r>
  </si>
  <si>
    <r>
      <t>придбання (виготовлення) основних засобів (розшифрувати)</t>
    </r>
    <r>
      <rPr>
        <i/>
        <sz val="16"/>
        <rFont val="Times New Roman"/>
        <family val="1"/>
        <charset val="204"/>
      </rPr>
      <t xml:space="preserve"> </t>
    </r>
  </si>
  <si>
    <t>Одиниця виміру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</si>
  <si>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</si>
  <si>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</si>
  <si>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Інші  доходи, усього, у тому числі:</t>
  </si>
  <si>
    <t>Інші  операційні доходи, усього, у тому числі:</t>
  </si>
  <si>
    <t xml:space="preserve">Директор </t>
  </si>
  <si>
    <t>Надходження від отримання субсидій, дотацій</t>
  </si>
  <si>
    <t>Витрати на паливо (опалення)</t>
  </si>
  <si>
    <t xml:space="preserve">придбання та оновлення необоротних активів </t>
  </si>
  <si>
    <t>_________________________</t>
  </si>
  <si>
    <t>Відхилення, (+,-)</t>
  </si>
  <si>
    <t>Інші витрати, усього, в тому числі :</t>
  </si>
  <si>
    <t>придбання (виготовлення) інших необоротних матеріальних активів, усього, у тому числі:</t>
  </si>
  <si>
    <t>придбання (виготовлення) основних засобів, усього, у тому числі:</t>
  </si>
  <si>
    <t>інші джерела (розшифрувати)</t>
  </si>
  <si>
    <t>Матеріальні витрати</t>
  </si>
  <si>
    <t>інші податки, збори та платежі (розшифрувати)</t>
  </si>
  <si>
    <t>Середньомісячні витрати на оплату праці одного працівника (грн), усього, у тому числі:</t>
  </si>
  <si>
    <t>Інші цілі (розшифрувати)</t>
  </si>
  <si>
    <t>-</t>
  </si>
  <si>
    <t>інші витрати на збут (розшифрувати)</t>
  </si>
  <si>
    <t>Директор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</si>
  <si>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ТГ</t>
  </si>
  <si>
    <t>комунальними підприємствами, що є власністю Вінницької міської об'єднаної територіальної громади до бюджету Вінницької міської ТГ</t>
  </si>
  <si>
    <t>інші  (штрафи, пені, неустойки) (розшифрувати)</t>
  </si>
  <si>
    <t xml:space="preserve">Інші витрати (розшифрувати) </t>
  </si>
  <si>
    <t>Директор КП</t>
  </si>
  <si>
    <t>за 2022 рік</t>
  </si>
  <si>
    <t xml:space="preserve">минулий 2021 рік </t>
  </si>
  <si>
    <t xml:space="preserve">поточний 2022 рік </t>
  </si>
  <si>
    <t>Звітний 2022 рік</t>
  </si>
  <si>
    <t>Факт минулого 2021 року</t>
  </si>
  <si>
    <t>План звітного 2022 року</t>
  </si>
  <si>
    <t>Факт звітного 2022 року</t>
  </si>
  <si>
    <t>Виконання,
(%)</t>
  </si>
  <si>
    <t xml:space="preserve">минулий 
2021 рік </t>
  </si>
  <si>
    <t xml:space="preserve">поточний 
2022 рік </t>
  </si>
  <si>
    <t>(тис. грн)</t>
  </si>
  <si>
    <t>тис. грн</t>
  </si>
  <si>
    <t>модернізація, модифікація (добудова, дообладнання, реконструкція) основних засобів, усього, у тому числі:</t>
  </si>
  <si>
    <t>капітальний ремонт, усього, у тому числі:</t>
  </si>
  <si>
    <t>IIІ. Рух коштів у результаті фінансової діяльності</t>
  </si>
  <si>
    <t xml:space="preserve">минулий
 2021 рік </t>
  </si>
  <si>
    <t>інші платежі</t>
  </si>
  <si>
    <t>минулий 2021 рік</t>
  </si>
  <si>
    <t>поточний 2022 рік</t>
  </si>
  <si>
    <r>
      <t xml:space="preserve">до звіту про виконання показників фінансового плану за 2022 рік 
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</si>
  <si>
    <t>Факт
минулого 2021 року</t>
  </si>
  <si>
    <t>План
звітного 2022 року</t>
  </si>
  <si>
    <t>Факт
звітного 2022 року</t>
  </si>
  <si>
    <t>Заборгованість за кредитами станом на 01.01.2022 року</t>
  </si>
  <si>
    <t>Отримано залучених коштів за звітний 2022 рік</t>
  </si>
  <si>
    <t>Повернено залучених коштів за звітний 2022 рік</t>
  </si>
  <si>
    <t>Заборгованість станом на 01.01.2023 року</t>
  </si>
  <si>
    <t>Цільове фінансування, усього, у тому числі:</t>
  </si>
  <si>
    <t>Надходження від повернення авансів</t>
  </si>
  <si>
    <t>Поповнення статутного капіталу підприємства</t>
  </si>
  <si>
    <t>факт 
минулого 2021 року</t>
  </si>
  <si>
    <t>план
звітного 2022 року</t>
  </si>
  <si>
    <t>факт
звітного 2022 року</t>
  </si>
  <si>
    <t>факт
минулого 2021 року</t>
  </si>
  <si>
    <t>7. Джерела капітальних інвестицій у 2022 році</t>
  </si>
  <si>
    <t>Інші джерела (розшифрувати)</t>
  </si>
  <si>
    <t>____Роман Головащенко______________</t>
  </si>
  <si>
    <t>___Роман ГОЛОВАЩЕНКО____________________</t>
  </si>
  <si>
    <t>водопостачання, водовідведення, скиди стічних вод</t>
  </si>
  <si>
    <t>охорона автостоянки</t>
  </si>
  <si>
    <t>обслуговування реєстратора розрахункових операцій (РРО)</t>
  </si>
  <si>
    <t>вивіз побутових відходів</t>
  </si>
  <si>
    <t>податок на землю</t>
  </si>
  <si>
    <t>екологічний податок</t>
  </si>
  <si>
    <t>повірка, перевірка приладів, обладнання, системи опалення</t>
  </si>
  <si>
    <t>послуги тракторів, техніки, автопослуги</t>
  </si>
  <si>
    <t>гідравлічне випробування системи теплопостачання</t>
  </si>
  <si>
    <t>страхування майна</t>
  </si>
  <si>
    <t>навчання з охорони праці, електро та пожежної безпеки</t>
  </si>
  <si>
    <t>забезпечення резерву відпусток виробничого персоналу</t>
  </si>
  <si>
    <t>оцінка майна</t>
  </si>
  <si>
    <t>списання матеріалів, канцелярських товарів</t>
  </si>
  <si>
    <t>банківські послуги</t>
  </si>
  <si>
    <t>послуги по доставці питної води</t>
  </si>
  <si>
    <t>забезпечення резерву відпусток загальногосподарського персоналу</t>
  </si>
  <si>
    <t>дотація з бюджету ВМТГ для надання фінансової підтримки</t>
  </si>
  <si>
    <t>надходження від відсотків за залишками на поточних рахунках</t>
  </si>
  <si>
    <t>інші операційні доходи</t>
  </si>
  <si>
    <t>нарахування згідно листків непрацездатності (перші 5-ть днів за рахунок підприємства)</t>
  </si>
  <si>
    <t xml:space="preserve">нарахування єдиного соціального внеску згідно з лиcтками непрацездатності </t>
  </si>
  <si>
    <t>Пеня, штраф</t>
  </si>
  <si>
    <t>Матеріальна допомога</t>
  </si>
  <si>
    <t>амортизація ОЗ,придбаних за бюджетні кошти</t>
  </si>
  <si>
    <t>екологічний податок за викиди забруднюючих речовин</t>
  </si>
  <si>
    <t>Штраф зі сплати ПДВ</t>
  </si>
  <si>
    <t>Відшкодування ФСС згідно з листками непрацездатності</t>
  </si>
  <si>
    <t>Комунальне підприємство "Центральний міський стадіон"</t>
  </si>
  <si>
    <t>Комунальне підприємство</t>
  </si>
  <si>
    <t>м.Вінниця</t>
  </si>
  <si>
    <t>Інша діяльність у сфері спорту</t>
  </si>
  <si>
    <t>Комітет по фізичній культурі і спорту Вінницької міської ради</t>
  </si>
  <si>
    <t>Фізична культура і спорт</t>
  </si>
  <si>
    <t>м.Вінниця, вул.Замостянська, 16</t>
  </si>
  <si>
    <t>0432-63-22-53</t>
  </si>
  <si>
    <t>Головащенко Роман Олександрович</t>
  </si>
  <si>
    <t>Комунальна</t>
  </si>
  <si>
    <t>02650127</t>
  </si>
  <si>
    <t>93.19</t>
  </si>
  <si>
    <t>"BAS бухгалтерія" КОРП</t>
  </si>
  <si>
    <t>Eset NOD32 Antivirus 3ПК</t>
  </si>
  <si>
    <t>капітальний ремонт тепломережі</t>
  </si>
  <si>
    <t>Генератори 2шт.</t>
  </si>
  <si>
    <t>Акустична система Genius</t>
  </si>
  <si>
    <t>Драбина алюмінієва 2,7 м</t>
  </si>
  <si>
    <t>Електрощиток з монтажною панеллю</t>
  </si>
  <si>
    <t>Засіб КЗІ "Ключ електроний "Алмаз-1К"</t>
  </si>
  <si>
    <t>Камера спостереження 331 КЛ-2шт.</t>
  </si>
  <si>
    <t>Комутатор мереж на 8 роз`ємів</t>
  </si>
  <si>
    <t>Лічильник води МТК 1 1/4 х/в</t>
  </si>
  <si>
    <t>Лічильник газу Metrix G-4T</t>
  </si>
  <si>
    <t>Накопичувач зовнішній 1ТВ Seagate USB 3.0</t>
  </si>
  <si>
    <t>Обігрівач масляний Термія Н0715, 7секц 1500 Вт</t>
  </si>
  <si>
    <t>Піч мікрохвильова Gorenje</t>
  </si>
  <si>
    <t>Прожектор LED IEK СДО 06-150 6500К ІР65 -2шт.</t>
  </si>
  <si>
    <t xml:space="preserve">Стремянка </t>
  </si>
  <si>
    <t>Тачка садова - 2шт.</t>
  </si>
  <si>
    <t>Теплова панель керамічна ТСМ 800 (12316) (600ВТ/без терморегулятора)</t>
  </si>
  <si>
    <t>Акумуляторна батарея 12V-100AH-3шт.</t>
  </si>
  <si>
    <t>Бензопила ланцюгова Vitals Master BKZ 4019j</t>
  </si>
  <si>
    <t>Блок системний Pentium</t>
  </si>
  <si>
    <t>Бочка 150л ПБ 55*63*54 нехарчова - 2шт.</t>
  </si>
  <si>
    <t>БФП Canon MF237W (1418C122)</t>
  </si>
  <si>
    <t>Джерело безперебійного живлення 800 VA-3шт.</t>
  </si>
  <si>
    <t>Дриль-шурупокрут акумуляторний Vistals AU 18/2KP</t>
  </si>
  <si>
    <t>Компресор Werk BM-2T50N. 1.5кВт, 8атм, 200л/хв</t>
  </si>
  <si>
    <t>Крісло офісне - 3шт.</t>
  </si>
  <si>
    <t>Куртка ватяна (спецодяг) - 3шт.</t>
  </si>
  <si>
    <t>Легкі електричні ножиці для живоплоту</t>
  </si>
  <si>
    <t>Ліхтар Nino-Lechten 7W/600Lumen -24шт.</t>
  </si>
  <si>
    <t>Маршрутизатор TP-Link Archer AX10</t>
  </si>
  <si>
    <t>Мобільний командний шелтер (1,9*1,9*4,0)- 2шт.</t>
  </si>
  <si>
    <t>Монітор Samsung 24"S24T350 (LF24T350FHIXCI) IPS</t>
  </si>
  <si>
    <t>Набір універсальнийХайзер 1/4+1/2 82 предмета</t>
  </si>
  <si>
    <t>Обігрівач-пушка електричний 3,0к ВТ GRUNHLM PTC-3000R  2шт.</t>
  </si>
  <si>
    <t>Піч мікрохвильова Expert EMWI-2090</t>
  </si>
  <si>
    <t>Пушка Rowi HKH1800 - 4шт.</t>
  </si>
  <si>
    <t>Теплова панель керамічна ТСМ RA 750 (692179) (750ВТ/з терморегулятором) - 2шт.</t>
  </si>
  <si>
    <t>Чайник електричний - 4шт.</t>
  </si>
  <si>
    <t>Шліфувальна машинка - 4 шт.</t>
  </si>
  <si>
    <t>Оренда зали, футбольного поля, бігових доріжок</t>
  </si>
  <si>
    <t>Оренда майна</t>
  </si>
  <si>
    <t>Послуги автостоянки</t>
  </si>
  <si>
    <t>Відшкодування експлуатаційних витрат</t>
  </si>
  <si>
    <t>Відшкодування земельного податку</t>
  </si>
  <si>
    <t>Відшкодування енергоносіїв</t>
  </si>
  <si>
    <t>Оренда приміщень по договорам ВМР</t>
  </si>
  <si>
    <t>Інша реалізація</t>
  </si>
  <si>
    <t>ГАЗ 31105 121М</t>
  </si>
  <si>
    <t>Службове використання</t>
  </si>
  <si>
    <t>ПРО ВИКОНАННЯ ПОКАЗНИКІВ ФІНАНСОВОГО ПЛАНУ  Комунального підприємства  "Центральний міський стадіон"</t>
  </si>
  <si>
    <t>Послуги банка</t>
  </si>
  <si>
    <t>Перерахування ДВС по виконавчим листам</t>
  </si>
  <si>
    <t>Придбання малоцінних необоротних матеріальних активів</t>
  </si>
  <si>
    <t>Придбання "BAS бухгалтерія" КОРП</t>
  </si>
  <si>
    <t>кошти бюджету ВМОТГ на капітальні інвестиції</t>
  </si>
  <si>
    <t>Роман ГОЛОВАЩЕНКО</t>
  </si>
  <si>
    <t>Інші</t>
  </si>
  <si>
    <t>Комунального підприємства"Центральний міський стадіон"</t>
  </si>
  <si>
    <t>Стадіон Десна (передача зг.з рішенням ВМР 2019р.)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</si>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</sst>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  <numFmt numFmtId="180" formatCode="#,##0.0;\(#,##0.0\);\-"/>
  </numFmts>
  <fonts count="10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u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5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9" fontId="2" fillId="0" borderId="0" applyFont="0" applyFill="0" applyBorder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  <xf numFmtId="0" fontId="13" fillId="0" borderId="0"/>
  </cellStyleXfs>
  <cellXfs count="711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5" fillId="29" borderId="0" xfId="0" applyFont="1" applyFill="1" applyBorder="1" applyAlignment="1">
      <alignment horizontal="left" vertical="center" wrapText="1"/>
    </xf>
    <xf numFmtId="0" fontId="5" fillId="29" borderId="0" xfId="0" applyFont="1" applyFill="1" applyBorder="1" applyAlignment="1">
      <alignment horizontal="center" vertical="center"/>
    </xf>
    <xf numFmtId="0" fontId="5" fillId="29" borderId="0" xfId="0" quotePrefix="1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4" fillId="29" borderId="3" xfId="246" applyFont="1" applyFill="1" applyBorder="1" applyAlignment="1">
      <alignment horizontal="center" vertical="center"/>
    </xf>
    <xf numFmtId="0" fontId="5" fillId="29" borderId="0" xfId="246" applyFont="1" applyFill="1" applyBorder="1" applyAlignment="1">
      <alignment horizontal="left" vertical="center" wrapText="1"/>
    </xf>
    <xf numFmtId="0" fontId="5" fillId="29" borderId="0" xfId="246" applyFont="1" applyFill="1" applyBorder="1" applyAlignment="1">
      <alignment horizontal="center" vertical="center"/>
    </xf>
    <xf numFmtId="0" fontId="5" fillId="29" borderId="0" xfId="246" applyFont="1" applyFill="1" applyBorder="1" applyAlignment="1">
      <alignment vertical="center" wrapText="1"/>
    </xf>
    <xf numFmtId="0" fontId="5" fillId="29" borderId="3" xfId="238" applyFont="1" applyFill="1" applyBorder="1" applyAlignment="1">
      <alignment horizontal="center" vertical="center"/>
    </xf>
    <xf numFmtId="0" fontId="4" fillId="29" borderId="3" xfId="238" applyFont="1" applyFill="1" applyBorder="1" applyAlignment="1">
      <alignment horizontal="left" vertical="center"/>
    </xf>
    <xf numFmtId="0" fontId="5" fillId="29" borderId="3" xfId="238" applyNumberFormat="1" applyFont="1" applyFill="1" applyBorder="1" applyAlignment="1">
      <alignment horizontal="center" vertical="center" wrapText="1"/>
    </xf>
    <xf numFmtId="0" fontId="5" fillId="29" borderId="3" xfId="238" applyNumberFormat="1" applyFont="1" applyFill="1" applyBorder="1" applyAlignment="1">
      <alignment horizontal="left" vertical="center" wrapText="1"/>
    </xf>
    <xf numFmtId="49" fontId="5" fillId="29" borderId="3" xfId="238" applyNumberFormat="1" applyFont="1" applyFill="1" applyBorder="1" applyAlignment="1">
      <alignment horizontal="left" vertical="center" wrapText="1"/>
    </xf>
    <xf numFmtId="0" fontId="11" fillId="29" borderId="0" xfId="0" applyFont="1" applyFill="1"/>
    <xf numFmtId="3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19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right" vertical="center"/>
    </xf>
    <xf numFmtId="1" fontId="5" fillId="29" borderId="0" xfId="0" applyNumberFormat="1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vertical="center"/>
    </xf>
    <xf numFmtId="0" fontId="4" fillId="29" borderId="0" xfId="0" applyFont="1" applyFill="1" applyBorder="1" applyAlignment="1">
      <alignment horizontal="right" vertical="center"/>
    </xf>
    <xf numFmtId="0" fontId="5" fillId="29" borderId="0" xfId="0" applyFont="1" applyFill="1" applyAlignment="1">
      <alignment horizontal="right" vertical="center"/>
    </xf>
    <xf numFmtId="0" fontId="8" fillId="29" borderId="0" xfId="0" applyFont="1" applyFill="1" applyBorder="1" applyAlignment="1">
      <alignment vertical="center"/>
    </xf>
    <xf numFmtId="170" fontId="5" fillId="29" borderId="0" xfId="0" applyNumberFormat="1" applyFont="1" applyFill="1" applyAlignment="1">
      <alignment vertical="center"/>
    </xf>
    <xf numFmtId="3" fontId="5" fillId="29" borderId="18" xfId="0" applyNumberFormat="1" applyFont="1" applyFill="1" applyBorder="1" applyAlignment="1">
      <alignment vertical="center" wrapText="1"/>
    </xf>
    <xf numFmtId="169" fontId="4" fillId="29" borderId="0" xfId="0" applyNumberFormat="1" applyFont="1" applyFill="1" applyBorder="1" applyAlignment="1">
      <alignment horizontal="right" vertical="center" wrapText="1"/>
    </xf>
    <xf numFmtId="169" fontId="4" fillId="29" borderId="0" xfId="0" applyNumberFormat="1" applyFont="1" applyFill="1" applyBorder="1" applyAlignment="1">
      <alignment horizontal="center" vertical="center" wrapText="1"/>
    </xf>
    <xf numFmtId="170" fontId="4" fillId="29" borderId="0" xfId="0" applyNumberFormat="1" applyFont="1" applyFill="1" applyBorder="1" applyAlignment="1">
      <alignment horizontal="center" vertical="center" wrapText="1"/>
    </xf>
    <xf numFmtId="170" fontId="4" fillId="29" borderId="0" xfId="0" applyNumberFormat="1" applyFont="1" applyFill="1" applyBorder="1" applyAlignment="1">
      <alignment horizontal="center" vertical="center"/>
    </xf>
    <xf numFmtId="170" fontId="4" fillId="29" borderId="0" xfId="0" applyNumberFormat="1" applyFont="1" applyFill="1" applyBorder="1" applyAlignment="1">
      <alignment vertical="center"/>
    </xf>
    <xf numFmtId="0" fontId="4" fillId="29" borderId="0" xfId="0" applyFont="1" applyFill="1" applyBorder="1" applyAlignment="1">
      <alignment horizontal="left" vertical="center"/>
    </xf>
    <xf numFmtId="0" fontId="14" fillId="29" borderId="0" xfId="0" applyFont="1" applyFill="1" applyAlignment="1">
      <alignment vertical="center"/>
    </xf>
    <xf numFmtId="0" fontId="14" fillId="29" borderId="0" xfId="0" applyFont="1" applyFill="1"/>
    <xf numFmtId="0" fontId="14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 wrapText="1" shrinkToFit="1"/>
    </xf>
    <xf numFmtId="0" fontId="5" fillId="29" borderId="0" xfId="0" applyFont="1" applyFill="1" applyBorder="1" applyAlignment="1">
      <alignment vertical="center" wrapText="1" shrinkToFit="1"/>
    </xf>
    <xf numFmtId="0" fontId="4" fillId="29" borderId="0" xfId="0" applyFont="1" applyFill="1" applyAlignment="1">
      <alignment horizontal="right" vertical="center"/>
    </xf>
    <xf numFmtId="0" fontId="6" fillId="29" borderId="0" xfId="0" applyFont="1" applyFill="1" applyAlignment="1">
      <alignment vertical="center"/>
    </xf>
    <xf numFmtId="0" fontId="0" fillId="29" borderId="0" xfId="0" applyFill="1"/>
    <xf numFmtId="0" fontId="4" fillId="0" borderId="0" xfId="0" applyFont="1" applyFill="1" applyBorder="1" applyAlignment="1">
      <alignment vertical="center"/>
    </xf>
    <xf numFmtId="0" fontId="4" fillId="29" borderId="3" xfId="246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77" fillId="29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73" fillId="29" borderId="3" xfId="0" applyFont="1" applyFill="1" applyBorder="1" applyAlignment="1">
      <alignment horizontal="left" vertical="center" wrapText="1"/>
    </xf>
    <xf numFmtId="0" fontId="73" fillId="29" borderId="3" xfId="0" quotePrefix="1" applyFont="1" applyFill="1" applyBorder="1" applyAlignment="1">
      <alignment horizontal="center" vertical="center"/>
    </xf>
    <xf numFmtId="173" fontId="73" fillId="29" borderId="3" xfId="0" applyNumberFormat="1" applyFont="1" applyFill="1" applyBorder="1" applyAlignment="1">
      <alignment horizontal="center" vertical="center" wrapText="1"/>
    </xf>
    <xf numFmtId="49" fontId="73" fillId="29" borderId="3" xfId="0" quotePrefix="1" applyNumberFormat="1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79" fillId="29" borderId="3" xfId="0" quotePrefix="1" applyFont="1" applyFill="1" applyBorder="1" applyAlignment="1">
      <alignment horizontal="center" vertical="center"/>
    </xf>
    <xf numFmtId="49" fontId="79" fillId="29" borderId="3" xfId="0" quotePrefix="1" applyNumberFormat="1" applyFont="1" applyFill="1" applyBorder="1" applyAlignment="1">
      <alignment horizontal="left" vertical="center" wrapText="1"/>
    </xf>
    <xf numFmtId="0" fontId="73" fillId="29" borderId="0" xfId="0" applyFont="1" applyFill="1" applyBorder="1" applyAlignment="1">
      <alignment horizontal="left" vertical="center" wrapText="1"/>
    </xf>
    <xf numFmtId="0" fontId="73" fillId="29" borderId="0" xfId="0" quotePrefix="1" applyFont="1" applyFill="1" applyBorder="1" applyAlignment="1">
      <alignment horizontal="center"/>
    </xf>
    <xf numFmtId="0" fontId="79" fillId="29" borderId="0" xfId="0" applyFont="1" applyFill="1" applyBorder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9" fillId="29" borderId="19" xfId="0" applyFont="1" applyFill="1" applyBorder="1" applyAlignment="1">
      <alignment horizontal="left" vertical="center" wrapText="1"/>
    </xf>
    <xf numFmtId="0" fontId="74" fillId="29" borderId="15" xfId="246" applyFont="1" applyFill="1" applyBorder="1" applyAlignment="1">
      <alignment horizontal="left" vertical="center" wrapText="1"/>
    </xf>
    <xf numFmtId="0" fontId="74" fillId="29" borderId="19" xfId="0" applyFont="1" applyFill="1" applyBorder="1" applyAlignment="1">
      <alignment horizontal="left" vertical="center" wrapText="1"/>
    </xf>
    <xf numFmtId="0" fontId="73" fillId="29" borderId="17" xfId="246" applyFont="1" applyFill="1" applyBorder="1" applyAlignment="1">
      <alignment horizontal="left" vertical="center" wrapText="1"/>
    </xf>
    <xf numFmtId="0" fontId="73" fillId="29" borderId="16" xfId="246" applyFont="1" applyFill="1" applyBorder="1" applyAlignment="1">
      <alignment horizontal="left" vertical="center" wrapText="1"/>
    </xf>
    <xf numFmtId="0" fontId="73" fillId="29" borderId="19" xfId="0" applyFont="1" applyFill="1" applyBorder="1" applyAlignment="1">
      <alignment horizontal="left" vertical="center" wrapText="1"/>
    </xf>
    <xf numFmtId="0" fontId="73" fillId="29" borderId="19" xfId="0" quotePrefix="1" applyFont="1" applyFill="1" applyBorder="1" applyAlignment="1">
      <alignment horizontal="center" vertical="center"/>
    </xf>
    <xf numFmtId="0" fontId="79" fillId="29" borderId="19" xfId="0" quotePrefix="1" applyFont="1" applyFill="1" applyBorder="1" applyAlignment="1">
      <alignment horizontal="center" vertical="center"/>
    </xf>
    <xf numFmtId="0" fontId="79" fillId="29" borderId="0" xfId="0" applyFont="1" applyFill="1" applyAlignment="1">
      <alignment vertical="center"/>
    </xf>
    <xf numFmtId="0" fontId="73" fillId="29" borderId="0" xfId="0" quotePrefix="1" applyFont="1" applyFill="1" applyBorder="1" applyAlignment="1">
      <alignment horizontal="center" vertical="center"/>
    </xf>
    <xf numFmtId="0" fontId="79" fillId="29" borderId="0" xfId="0" applyFont="1" applyFill="1" applyBorder="1" applyAlignment="1">
      <alignment horizontal="center" vertical="center"/>
    </xf>
    <xf numFmtId="0" fontId="79" fillId="29" borderId="3" xfId="0" applyNumberFormat="1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3" fillId="29" borderId="3" xfId="0" quotePrefix="1" applyNumberFormat="1" applyFont="1" applyFill="1" applyBorder="1" applyAlignment="1">
      <alignment horizontal="center" vertical="center"/>
    </xf>
    <xf numFmtId="0" fontId="79" fillId="0" borderId="0" xfId="0" applyFont="1" applyFill="1"/>
    <xf numFmtId="0" fontId="73" fillId="29" borderId="3" xfId="238" applyFont="1" applyFill="1" applyBorder="1" applyAlignment="1">
      <alignment horizontal="left" vertical="center"/>
    </xf>
    <xf numFmtId="0" fontId="79" fillId="29" borderId="0" xfId="0" applyFont="1" applyFill="1" applyBorder="1" applyAlignment="1">
      <alignment horizontal="left" vertical="center" wrapText="1"/>
    </xf>
    <xf numFmtId="3" fontId="79" fillId="29" borderId="0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horizontal="left" vertical="center" wrapText="1" shrinkToFit="1"/>
    </xf>
    <xf numFmtId="0" fontId="76" fillId="29" borderId="0" xfId="0" applyFont="1" applyFill="1" applyBorder="1" applyAlignment="1">
      <alignment horizontal="left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/>
    </xf>
    <xf numFmtId="0" fontId="73" fillId="29" borderId="0" xfId="0" applyFont="1" applyFill="1" applyBorder="1" applyAlignment="1">
      <alignment horizontal="left" vertical="center"/>
    </xf>
    <xf numFmtId="0" fontId="74" fillId="29" borderId="0" xfId="0" applyFont="1" applyFill="1" applyBorder="1" applyAlignment="1">
      <alignment horizontal="left" vertical="center"/>
    </xf>
    <xf numFmtId="0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right" vertical="center"/>
    </xf>
    <xf numFmtId="169" fontId="73" fillId="29" borderId="0" xfId="0" applyNumberFormat="1" applyFont="1" applyFill="1" applyBorder="1" applyAlignment="1">
      <alignment horizontal="right" vertical="center"/>
    </xf>
    <xf numFmtId="0" fontId="82" fillId="29" borderId="0" xfId="0" applyFont="1" applyFill="1" applyAlignment="1">
      <alignment vertical="center"/>
    </xf>
    <xf numFmtId="0" fontId="79" fillId="29" borderId="3" xfId="0" applyNumberFormat="1" applyFont="1" applyFill="1" applyBorder="1"/>
    <xf numFmtId="0" fontId="76" fillId="29" borderId="0" xfId="0" applyNumberFormat="1" applyFont="1" applyFill="1" applyBorder="1" applyAlignment="1">
      <alignment horizontal="center" vertical="center"/>
    </xf>
    <xf numFmtId="173" fontId="76" fillId="29" borderId="0" xfId="0" applyNumberFormat="1" applyFont="1" applyFill="1" applyBorder="1" applyAlignment="1">
      <alignment horizontal="center" vertical="center" wrapText="1"/>
    </xf>
    <xf numFmtId="169" fontId="76" fillId="29" borderId="0" xfId="20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vertical="center" wrapText="1"/>
    </xf>
    <xf numFmtId="0" fontId="73" fillId="29" borderId="3" xfId="0" applyFont="1" applyFill="1" applyBorder="1" applyAlignment="1">
      <alignment vertical="center" wrapText="1"/>
    </xf>
    <xf numFmtId="0" fontId="73" fillId="29" borderId="3" xfId="0" applyFont="1" applyFill="1" applyBorder="1" applyAlignment="1">
      <alignment horizontal="center" vertical="center" wrapText="1"/>
    </xf>
    <xf numFmtId="179" fontId="73" fillId="29" borderId="3" xfId="0" applyNumberFormat="1" applyFont="1" applyFill="1" applyBorder="1" applyAlignment="1">
      <alignment vertical="center" wrapText="1"/>
    </xf>
    <xf numFmtId="179" fontId="79" fillId="29" borderId="3" xfId="0" applyNumberFormat="1" applyFont="1" applyFill="1" applyBorder="1" applyAlignment="1">
      <alignment horizontal="center" vertical="center" wrapText="1"/>
    </xf>
    <xf numFmtId="0" fontId="79" fillId="29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6" fillId="29" borderId="3" xfId="182" applyFont="1" applyFill="1" applyBorder="1" applyAlignment="1">
      <alignment horizontal="left" vertical="center" wrapText="1"/>
      <protection locked="0"/>
    </xf>
    <xf numFmtId="0" fontId="87" fillId="29" borderId="3" xfId="0" applyFont="1" applyFill="1" applyBorder="1" applyAlignment="1">
      <alignment horizontal="center" vertical="center" wrapText="1"/>
    </xf>
    <xf numFmtId="179" fontId="86" fillId="29" borderId="3" xfId="0" applyNumberFormat="1" applyFont="1" applyFill="1" applyBorder="1" applyAlignment="1">
      <alignment horizontal="center" vertical="center" wrapText="1"/>
    </xf>
    <xf numFmtId="0" fontId="86" fillId="29" borderId="3" xfId="0" applyFont="1" applyFill="1" applyBorder="1" applyAlignment="1" applyProtection="1">
      <alignment horizontal="left" vertical="center" wrapText="1"/>
      <protection locked="0"/>
    </xf>
    <xf numFmtId="0" fontId="87" fillId="29" borderId="3" xfId="246" applyFont="1" applyFill="1" applyBorder="1" applyAlignment="1">
      <alignment horizontal="left" vertical="center" wrapText="1"/>
    </xf>
    <xf numFmtId="0" fontId="87" fillId="29" borderId="3" xfId="0" applyFont="1" applyFill="1" applyBorder="1" applyAlignment="1">
      <alignment horizontal="center" vertical="center"/>
    </xf>
    <xf numFmtId="179" fontId="87" fillId="29" borderId="3" xfId="0" applyNumberFormat="1" applyFont="1" applyFill="1" applyBorder="1" applyAlignment="1">
      <alignment horizontal="center" vertical="center" wrapText="1"/>
    </xf>
    <xf numFmtId="0" fontId="87" fillId="29" borderId="3" xfId="246" applyFont="1" applyFill="1" applyBorder="1" applyAlignment="1">
      <alignment horizontal="center" vertical="center"/>
    </xf>
    <xf numFmtId="0" fontId="86" fillId="29" borderId="19" xfId="0" applyFont="1" applyFill="1" applyBorder="1" applyAlignment="1" applyProtection="1">
      <alignment horizontal="left" vertical="center" wrapText="1"/>
      <protection locked="0"/>
    </xf>
    <xf numFmtId="0" fontId="87" fillId="29" borderId="3" xfId="0" quotePrefix="1" applyFont="1" applyFill="1" applyBorder="1" applyAlignment="1">
      <alignment horizontal="center" vertical="center"/>
    </xf>
    <xf numFmtId="0" fontId="87" fillId="29" borderId="3" xfId="0" applyFont="1" applyFill="1" applyBorder="1" applyAlignment="1" applyProtection="1">
      <alignment horizontal="left" vertical="center" wrapText="1"/>
      <protection locked="0"/>
    </xf>
    <xf numFmtId="0" fontId="87" fillId="29" borderId="14" xfId="0" quotePrefix="1" applyFont="1" applyFill="1" applyBorder="1" applyAlignment="1">
      <alignment horizontal="center" vertical="center"/>
    </xf>
    <xf numFmtId="0" fontId="87" fillId="29" borderId="3" xfId="0" quotePrefix="1" applyNumberFormat="1" applyFont="1" applyFill="1" applyBorder="1" applyAlignment="1">
      <alignment horizontal="center" vertical="center"/>
    </xf>
    <xf numFmtId="49" fontId="87" fillId="29" borderId="3" xfId="0" applyNumberFormat="1" applyFont="1" applyFill="1" applyBorder="1" applyAlignment="1">
      <alignment horizontal="center" vertical="center"/>
    </xf>
    <xf numFmtId="178" fontId="90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left" vertical="center"/>
    </xf>
    <xf numFmtId="0" fontId="9" fillId="22" borderId="3" xfId="0" applyFont="1" applyFill="1" applyBorder="1" applyAlignment="1">
      <alignment horizontal="center" vertical="center" wrapText="1"/>
    </xf>
    <xf numFmtId="178" fontId="9" fillId="29" borderId="3" xfId="0" applyNumberFormat="1" applyFont="1" applyFill="1" applyBorder="1" applyAlignment="1">
      <alignment horizontal="center" vertical="center" wrapText="1"/>
    </xf>
    <xf numFmtId="0" fontId="90" fillId="22" borderId="3" xfId="0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0" fillId="29" borderId="3" xfId="0" applyFont="1" applyFill="1" applyBorder="1" applyAlignment="1">
      <alignment horizontal="left" vertical="center"/>
    </xf>
    <xf numFmtId="0" fontId="9" fillId="22" borderId="3" xfId="0" quotePrefix="1" applyFont="1" applyFill="1" applyBorder="1" applyAlignment="1">
      <alignment horizontal="center" vertical="center"/>
    </xf>
    <xf numFmtId="0" fontId="85" fillId="0" borderId="3" xfId="0" applyFont="1" applyBorder="1" applyAlignment="1">
      <alignment horizontal="left" vertical="center" wrapText="1"/>
    </xf>
    <xf numFmtId="0" fontId="9" fillId="29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85" fillId="0" borderId="3" xfId="0" applyFont="1" applyBorder="1" applyAlignment="1">
      <alignment horizontal="left" vertical="center"/>
    </xf>
    <xf numFmtId="179" fontId="4" fillId="29" borderId="3" xfId="0" applyNumberFormat="1" applyFont="1" applyFill="1" applyBorder="1" applyAlignment="1">
      <alignment horizontal="center" vertical="center" wrapText="1"/>
    </xf>
    <xf numFmtId="0" fontId="85" fillId="29" borderId="3" xfId="0" applyFont="1" applyFill="1" applyBorder="1" applyAlignment="1">
      <alignment horizontal="left" vertical="center" wrapText="1"/>
    </xf>
    <xf numFmtId="179" fontId="9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/>
    </xf>
    <xf numFmtId="179" fontId="85" fillId="29" borderId="3" xfId="0" applyNumberFormat="1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quotePrefix="1" applyNumberFormat="1" applyFont="1" applyFill="1" applyBorder="1" applyAlignment="1">
      <alignment horizontal="center" vertical="center"/>
    </xf>
    <xf numFmtId="0" fontId="5" fillId="29" borderId="3" xfId="0" applyNumberFormat="1" applyFont="1" applyFill="1" applyBorder="1" applyAlignment="1">
      <alignment horizontal="center" vertical="center"/>
    </xf>
    <xf numFmtId="173" fontId="87" fillId="29" borderId="19" xfId="0" applyNumberFormat="1" applyFont="1" applyFill="1" applyBorder="1" applyAlignment="1">
      <alignment horizontal="center" vertical="center" wrapText="1"/>
    </xf>
    <xf numFmtId="173" fontId="86" fillId="29" borderId="3" xfId="0" applyNumberFormat="1" applyFont="1" applyFill="1" applyBorder="1" applyAlignment="1">
      <alignment horizontal="center" vertical="center" wrapText="1"/>
    </xf>
    <xf numFmtId="173" fontId="90" fillId="29" borderId="3" xfId="0" applyNumberFormat="1" applyFont="1" applyFill="1" applyBorder="1" applyAlignment="1">
      <alignment horizontal="center" vertical="center" wrapText="1"/>
    </xf>
    <xf numFmtId="173" fontId="9" fillId="29" borderId="3" xfId="0" applyNumberFormat="1" applyFont="1" applyFill="1" applyBorder="1" applyAlignment="1">
      <alignment horizontal="center" vertical="center" wrapText="1"/>
    </xf>
    <xf numFmtId="179" fontId="86" fillId="29" borderId="3" xfId="0" applyNumberFormat="1" applyFont="1" applyFill="1" applyBorder="1" applyAlignment="1">
      <alignment vertical="center" wrapText="1"/>
    </xf>
    <xf numFmtId="179" fontId="79" fillId="29" borderId="19" xfId="0" applyNumberFormat="1" applyFont="1" applyFill="1" applyBorder="1" applyAlignment="1">
      <alignment horizontal="right" vertical="center" wrapText="1"/>
    </xf>
    <xf numFmtId="179" fontId="73" fillId="29" borderId="19" xfId="0" applyNumberFormat="1" applyFont="1" applyFill="1" applyBorder="1" applyAlignment="1">
      <alignment horizontal="right" vertical="center" wrapText="1"/>
    </xf>
    <xf numFmtId="173" fontId="79" fillId="29" borderId="19" xfId="0" applyNumberFormat="1" applyFont="1" applyFill="1" applyBorder="1" applyAlignment="1">
      <alignment horizontal="center" vertical="center" wrapText="1"/>
    </xf>
    <xf numFmtId="179" fontId="93" fillId="29" borderId="3" xfId="0" applyNumberFormat="1" applyFont="1" applyFill="1" applyBorder="1" applyAlignment="1">
      <alignment horizontal="center" vertical="center" wrapText="1"/>
    </xf>
    <xf numFmtId="179" fontId="72" fillId="29" borderId="3" xfId="0" applyNumberFormat="1" applyFont="1" applyFill="1" applyBorder="1" applyAlignment="1">
      <alignment horizontal="center" vertical="center" wrapText="1"/>
    </xf>
    <xf numFmtId="178" fontId="94" fillId="29" borderId="3" xfId="0" applyNumberFormat="1" applyFont="1" applyFill="1" applyBorder="1" applyAlignment="1">
      <alignment horizontal="center" vertical="center" wrapText="1"/>
    </xf>
    <xf numFmtId="178" fontId="93" fillId="29" borderId="3" xfId="0" applyNumberFormat="1" applyFont="1" applyFill="1" applyBorder="1" applyAlignment="1">
      <alignment horizontal="center" vertical="center" wrapText="1"/>
    </xf>
    <xf numFmtId="0" fontId="90" fillId="29" borderId="3" xfId="0" quotePrefix="1" applyFont="1" applyFill="1" applyBorder="1" applyAlignment="1">
      <alignment horizontal="center" vertical="center"/>
    </xf>
    <xf numFmtId="179" fontId="79" fillId="29" borderId="3" xfId="0" applyNumberFormat="1" applyFont="1" applyFill="1" applyBorder="1" applyAlignment="1">
      <alignment horizontal="right" vertical="center" wrapText="1"/>
    </xf>
    <xf numFmtId="179" fontId="73" fillId="29" borderId="3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/>
    </xf>
    <xf numFmtId="0" fontId="5" fillId="29" borderId="0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center" vertical="center" wrapText="1"/>
    </xf>
    <xf numFmtId="0" fontId="85" fillId="29" borderId="3" xfId="0" applyFont="1" applyFill="1" applyBorder="1" applyAlignment="1">
      <alignment horizontal="center" vertical="center" wrapText="1"/>
    </xf>
    <xf numFmtId="0" fontId="90" fillId="29" borderId="3" xfId="0" applyFont="1" applyFill="1" applyBorder="1" applyAlignment="1">
      <alignment horizontal="center" vertical="center" wrapText="1"/>
    </xf>
    <xf numFmtId="0" fontId="85" fillId="29" borderId="3" xfId="0" quotePrefix="1" applyFont="1" applyFill="1" applyBorder="1" applyAlignment="1">
      <alignment horizontal="center" vertical="center"/>
    </xf>
    <xf numFmtId="0" fontId="9" fillId="29" borderId="3" xfId="0" quotePrefix="1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 shrinkToFit="1"/>
    </xf>
    <xf numFmtId="0" fontId="90" fillId="29" borderId="3" xfId="0" applyFont="1" applyFill="1" applyBorder="1" applyAlignment="1">
      <alignment horizontal="left" vertical="center" wrapText="1"/>
    </xf>
    <xf numFmtId="170" fontId="5" fillId="29" borderId="0" xfId="0" applyNumberFormat="1" applyFont="1" applyFill="1" applyBorder="1" applyAlignment="1">
      <alignment horizontal="right" vertical="center" wrapText="1"/>
    </xf>
    <xf numFmtId="0" fontId="4" fillId="29" borderId="0" xfId="0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49" fontId="79" fillId="29" borderId="3" xfId="0" applyNumberFormat="1" applyFont="1" applyFill="1" applyBorder="1" applyAlignment="1">
      <alignment horizontal="left" vertical="center" wrapText="1"/>
    </xf>
    <xf numFmtId="0" fontId="79" fillId="29" borderId="14" xfId="0" applyFont="1" applyFill="1" applyBorder="1" applyAlignment="1">
      <alignment horizontal="center" vertical="center" wrapText="1"/>
    </xf>
    <xf numFmtId="173" fontId="85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79" fillId="29" borderId="14" xfId="0" applyFont="1" applyFill="1" applyBorder="1" applyAlignment="1">
      <alignment horizontal="center" vertical="center" wrapText="1" shrinkToFit="1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170" fontId="79" fillId="29" borderId="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/>
    </xf>
    <xf numFmtId="177" fontId="73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3" xfId="0" applyFont="1" applyFill="1" applyBorder="1" applyAlignment="1">
      <alignment horizontal="center" vertical="center" wrapText="1" shrinkToFit="1"/>
    </xf>
    <xf numFmtId="0" fontId="79" fillId="29" borderId="0" xfId="0" applyFont="1" applyFill="1" applyAlignment="1">
      <alignment horizontal="right" vertical="center"/>
    </xf>
    <xf numFmtId="0" fontId="79" fillId="29" borderId="15" xfId="0" applyFont="1" applyFill="1" applyBorder="1" applyAlignment="1">
      <alignment vertical="center"/>
    </xf>
    <xf numFmtId="0" fontId="5" fillId="29" borderId="0" xfId="0" applyFont="1" applyFill="1" applyAlignment="1">
      <alignment horizontal="left" vertical="center"/>
    </xf>
    <xf numFmtId="0" fontId="79" fillId="29" borderId="19" xfId="182" applyFont="1" applyFill="1" applyBorder="1" applyAlignment="1">
      <alignment horizontal="left" vertical="center" wrapText="1"/>
      <protection locked="0"/>
    </xf>
    <xf numFmtId="0" fontId="79" fillId="29" borderId="19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 applyProtection="1">
      <alignment horizontal="left" vertical="center"/>
      <protection locked="0"/>
    </xf>
    <xf numFmtId="0" fontId="5" fillId="29" borderId="0" xfId="0" applyFont="1" applyFill="1" applyBorder="1" applyAlignment="1">
      <alignment vertical="center" wrapText="1"/>
    </xf>
    <xf numFmtId="0" fontId="78" fillId="29" borderId="0" xfId="0" applyFont="1" applyFill="1" applyBorder="1" applyAlignment="1">
      <alignment horizontal="center" wrapText="1"/>
    </xf>
    <xf numFmtId="0" fontId="76" fillId="29" borderId="0" xfId="0" quotePrefix="1" applyFont="1" applyFill="1" applyBorder="1" applyAlignment="1">
      <alignment horizontal="center"/>
    </xf>
    <xf numFmtId="0" fontId="5" fillId="29" borderId="0" xfId="0" applyFont="1" applyFill="1" applyBorder="1" applyAlignment="1"/>
    <xf numFmtId="0" fontId="5" fillId="29" borderId="0" xfId="0" applyFont="1" applyFill="1" applyBorder="1" applyAlignment="1">
      <alignment horizontal="center" vertical="top"/>
    </xf>
    <xf numFmtId="0" fontId="5" fillId="29" borderId="0" xfId="0" applyFont="1" applyFill="1" applyBorder="1" applyAlignment="1">
      <alignment vertical="top"/>
    </xf>
    <xf numFmtId="0" fontId="5" fillId="29" borderId="0" xfId="0" applyFont="1" applyFill="1" applyBorder="1" applyAlignment="1">
      <alignment horizontal="center" vertical="top"/>
    </xf>
    <xf numFmtId="0" fontId="5" fillId="29" borderId="0" xfId="0" applyFont="1" applyFill="1" applyAlignment="1">
      <alignment horizontal="center" vertical="top"/>
    </xf>
    <xf numFmtId="0" fontId="5" fillId="29" borderId="0" xfId="0" applyFont="1" applyFill="1" applyAlignment="1">
      <alignment vertical="top"/>
    </xf>
    <xf numFmtId="0" fontId="87" fillId="29" borderId="0" xfId="0" applyFont="1" applyFill="1" applyBorder="1" applyAlignment="1" applyProtection="1">
      <alignment horizontal="left" vertical="center" wrapText="1"/>
      <protection locked="0"/>
    </xf>
    <xf numFmtId="0" fontId="87" fillId="29" borderId="0" xfId="0" quotePrefix="1" applyFont="1" applyFill="1" applyBorder="1" applyAlignment="1">
      <alignment horizontal="center" vertical="center"/>
    </xf>
    <xf numFmtId="173" fontId="87" fillId="29" borderId="0" xfId="0" applyNumberFormat="1" applyFont="1" applyFill="1" applyBorder="1" applyAlignment="1">
      <alignment horizontal="center" vertical="center" wrapText="1"/>
    </xf>
    <xf numFmtId="173" fontId="79" fillId="29" borderId="0" xfId="0" applyNumberFormat="1" applyFont="1" applyFill="1" applyBorder="1" applyAlignment="1">
      <alignment horizontal="center" vertical="center" wrapText="1"/>
    </xf>
    <xf numFmtId="179" fontId="79" fillId="29" borderId="0" xfId="0" applyNumberFormat="1" applyFont="1" applyFill="1" applyBorder="1" applyAlignment="1">
      <alignment horizontal="right" vertical="center" wrapText="1"/>
    </xf>
    <xf numFmtId="0" fontId="80" fillId="29" borderId="0" xfId="0" applyFont="1" applyFill="1" applyBorder="1" applyAlignment="1">
      <alignment horizontal="center" wrapText="1"/>
    </xf>
    <xf numFmtId="0" fontId="79" fillId="29" borderId="0" xfId="0" quotePrefix="1" applyFont="1" applyFill="1" applyBorder="1" applyAlignment="1">
      <alignment horizontal="center"/>
    </xf>
    <xf numFmtId="170" fontId="79" fillId="29" borderId="0" xfId="0" quotePrefix="1" applyNumberFormat="1" applyFont="1" applyFill="1" applyBorder="1" applyAlignment="1">
      <alignment wrapText="1"/>
    </xf>
    <xf numFmtId="0" fontId="79" fillId="29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vertical="top"/>
    </xf>
    <xf numFmtId="0" fontId="11" fillId="29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6" fillId="29" borderId="0" xfId="0" applyFont="1" applyFill="1" applyBorder="1" applyAlignment="1">
      <alignment horizontal="center" wrapText="1"/>
    </xf>
    <xf numFmtId="0" fontId="9" fillId="29" borderId="0" xfId="0" quotePrefix="1" applyFont="1" applyFill="1" applyBorder="1" applyAlignment="1">
      <alignment horizontal="center"/>
    </xf>
    <xf numFmtId="170" fontId="9" fillId="29" borderId="0" xfId="0" applyNumberFormat="1" applyFont="1" applyFill="1" applyBorder="1" applyAlignment="1">
      <alignment wrapText="1"/>
    </xf>
    <xf numFmtId="0" fontId="9" fillId="29" borderId="0" xfId="0" applyFont="1" applyFill="1" applyBorder="1" applyAlignment="1"/>
    <xf numFmtId="0" fontId="9" fillId="0" borderId="0" xfId="0" applyFont="1" applyFill="1" applyBorder="1" applyAlignment="1"/>
    <xf numFmtId="0" fontId="11" fillId="29" borderId="0" xfId="0" applyFont="1" applyFill="1" applyBorder="1" applyAlignment="1">
      <alignment horizontal="center" vertical="center"/>
    </xf>
    <xf numFmtId="0" fontId="11" fillId="29" borderId="0" xfId="0" applyFont="1" applyFill="1" applyAlignment="1">
      <alignment vertical="center"/>
    </xf>
    <xf numFmtId="0" fontId="5" fillId="29" borderId="0" xfId="246" applyFont="1" applyFill="1" applyBorder="1" applyAlignment="1">
      <alignment vertical="center"/>
    </xf>
    <xf numFmtId="0" fontId="4" fillId="29" borderId="0" xfId="246" applyFont="1" applyFill="1" applyBorder="1" applyAlignment="1">
      <alignment horizontal="right" vertical="center"/>
    </xf>
    <xf numFmtId="0" fontId="4" fillId="29" borderId="0" xfId="246" applyFont="1" applyFill="1" applyBorder="1" applyAlignment="1">
      <alignment vertical="center"/>
    </xf>
    <xf numFmtId="0" fontId="77" fillId="29" borderId="0" xfId="0" applyFont="1" applyFill="1" applyBorder="1" applyAlignment="1">
      <alignment horizontal="center" wrapText="1"/>
    </xf>
    <xf numFmtId="0" fontId="5" fillId="29" borderId="0" xfId="0" quotePrefix="1" applyFont="1" applyFill="1" applyBorder="1" applyAlignment="1">
      <alignment horizontal="center"/>
    </xf>
    <xf numFmtId="170" fontId="5" fillId="29" borderId="0" xfId="0" quotePrefix="1" applyNumberFormat="1" applyFont="1" applyFill="1" applyBorder="1" applyAlignment="1">
      <alignment wrapText="1"/>
    </xf>
    <xf numFmtId="0" fontId="9" fillId="29" borderId="0" xfId="0" applyFont="1" applyFill="1" applyBorder="1" applyAlignment="1">
      <alignment vertical="top"/>
    </xf>
    <xf numFmtId="0" fontId="9" fillId="29" borderId="0" xfId="0" applyFont="1" applyFill="1" applyAlignment="1">
      <alignment vertical="top"/>
    </xf>
    <xf numFmtId="0" fontId="73" fillId="29" borderId="0" xfId="0" applyFont="1" applyFill="1" applyAlignment="1">
      <alignment horizontal="right" vertical="center"/>
    </xf>
    <xf numFmtId="0" fontId="14" fillId="29" borderId="0" xfId="246" applyFont="1" applyFill="1"/>
    <xf numFmtId="0" fontId="4" fillId="29" borderId="0" xfId="0" applyFont="1" applyFill="1" applyAlignment="1">
      <alignment vertical="center"/>
    </xf>
    <xf numFmtId="170" fontId="73" fillId="29" borderId="0" xfId="0" quotePrefix="1" applyNumberFormat="1" applyFont="1" applyFill="1" applyBorder="1" applyAlignment="1">
      <alignment wrapText="1"/>
    </xf>
    <xf numFmtId="0" fontId="73" fillId="29" borderId="0" xfId="0" applyFont="1" applyFill="1" applyBorder="1" applyAlignment="1"/>
    <xf numFmtId="0" fontId="80" fillId="29" borderId="0" xfId="0" applyFont="1" applyFill="1" applyBorder="1" applyAlignment="1">
      <alignment horizontal="center"/>
    </xf>
    <xf numFmtId="0" fontId="90" fillId="29" borderId="0" xfId="0" applyFont="1" applyFill="1" applyBorder="1" applyAlignment="1"/>
    <xf numFmtId="170" fontId="5" fillId="29" borderId="0" xfId="0" applyNumberFormat="1" applyFont="1" applyFill="1" applyBorder="1" applyAlignment="1">
      <alignment wrapText="1"/>
    </xf>
    <xf numFmtId="0" fontId="9" fillId="29" borderId="0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wrapText="1"/>
    </xf>
    <xf numFmtId="0" fontId="9" fillId="29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4" fillId="29" borderId="0" xfId="0" applyFont="1" applyFill="1" applyBorder="1" applyAlignment="1">
      <alignment horizontal="left" vertical="center" wrapText="1"/>
    </xf>
    <xf numFmtId="0" fontId="4" fillId="29" borderId="13" xfId="0" applyFont="1" applyFill="1" applyBorder="1" applyAlignment="1">
      <alignment horizontal="left" vertical="center" wrapText="1"/>
    </xf>
    <xf numFmtId="0" fontId="5" fillId="29" borderId="13" xfId="0" applyFont="1" applyFill="1" applyBorder="1" applyAlignment="1">
      <alignment horizontal="right" vertical="center" wrapText="1"/>
    </xf>
    <xf numFmtId="0" fontId="73" fillId="29" borderId="0" xfId="0" applyFont="1" applyFill="1" applyBorder="1" applyAlignment="1">
      <alignment horizontal="right"/>
    </xf>
    <xf numFmtId="169" fontId="73" fillId="29" borderId="0" xfId="0" applyNumberFormat="1" applyFont="1" applyFill="1" applyBorder="1" applyAlignment="1">
      <alignment horizontal="right"/>
    </xf>
    <xf numFmtId="0" fontId="79" fillId="29" borderId="0" xfId="0" applyFont="1" applyFill="1" applyAlignment="1"/>
    <xf numFmtId="0" fontId="5" fillId="29" borderId="0" xfId="0" applyFont="1" applyFill="1" applyAlignment="1"/>
    <xf numFmtId="0" fontId="4" fillId="29" borderId="0" xfId="0" applyFont="1" applyFill="1" applyBorder="1" applyAlignment="1">
      <alignment horizontal="left" vertical="top"/>
    </xf>
    <xf numFmtId="0" fontId="4" fillId="29" borderId="3" xfId="0" quotePrefix="1" applyNumberFormat="1" applyFont="1" applyFill="1" applyBorder="1" applyAlignment="1">
      <alignment horizontal="center" vertical="center"/>
    </xf>
    <xf numFmtId="0" fontId="98" fillId="0" borderId="0" xfId="0" applyFont="1" applyAlignment="1">
      <alignment vertical="top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/>
    </xf>
    <xf numFmtId="3" fontId="79" fillId="29" borderId="3" xfId="0" applyNumberFormat="1" applyFont="1" applyFill="1" applyBorder="1" applyAlignment="1">
      <alignment horizontal="center" vertical="center" wrapText="1"/>
    </xf>
    <xf numFmtId="173" fontId="5" fillId="29" borderId="0" xfId="0" applyNumberFormat="1" applyFont="1" applyFill="1" applyBorder="1" applyAlignment="1">
      <alignment horizontal="right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vertical="center"/>
    </xf>
    <xf numFmtId="0" fontId="79" fillId="29" borderId="16" xfId="0" applyFont="1" applyFill="1" applyBorder="1" applyAlignment="1">
      <alignment vertical="center"/>
    </xf>
    <xf numFmtId="0" fontId="79" fillId="29" borderId="3" xfId="0" applyFont="1" applyFill="1" applyBorder="1" applyAlignment="1">
      <alignment horizontal="left" vertical="center"/>
    </xf>
    <xf numFmtId="0" fontId="79" fillId="29" borderId="17" xfId="0" applyFont="1" applyFill="1" applyBorder="1" applyAlignment="1">
      <alignment horizontal="right" vertical="center"/>
    </xf>
    <xf numFmtId="0" fontId="79" fillId="29" borderId="3" xfId="0" applyFont="1" applyFill="1" applyBorder="1" applyAlignment="1">
      <alignment vertical="center"/>
    </xf>
    <xf numFmtId="0" fontId="79" fillId="29" borderId="36" xfId="0" applyFont="1" applyFill="1" applyBorder="1" applyAlignment="1">
      <alignment horizontal="right" vertical="center"/>
    </xf>
    <xf numFmtId="0" fontId="79" fillId="29" borderId="36" xfId="0" applyFont="1" applyFill="1" applyBorder="1" applyAlignment="1">
      <alignment vertical="center"/>
    </xf>
    <xf numFmtId="169" fontId="79" fillId="29" borderId="3" xfId="0" applyNumberFormat="1" applyFont="1" applyFill="1" applyBorder="1" applyAlignment="1">
      <alignment horizontal="right" vertical="center"/>
    </xf>
    <xf numFmtId="169" fontId="73" fillId="29" borderId="3" xfId="0" applyNumberFormat="1" applyFont="1" applyFill="1" applyBorder="1" applyAlignment="1">
      <alignment horizontal="right"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9" fontId="85" fillId="0" borderId="3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0" fontId="94" fillId="22" borderId="3" xfId="0" applyFont="1" applyFill="1" applyBorder="1" applyAlignment="1">
      <alignment horizontal="left" vertical="center" wrapText="1"/>
    </xf>
    <xf numFmtId="0" fontId="93" fillId="22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95" fillId="22" borderId="3" xfId="0" applyFont="1" applyFill="1" applyBorder="1" applyAlignment="1">
      <alignment horizontal="center" vertical="center" wrapText="1"/>
    </xf>
    <xf numFmtId="179" fontId="95" fillId="29" borderId="3" xfId="0" applyNumberFormat="1" applyFont="1" applyFill="1" applyBorder="1" applyAlignment="1">
      <alignment horizontal="center" vertical="center" wrapText="1"/>
    </xf>
    <xf numFmtId="0" fontId="95" fillId="0" borderId="3" xfId="0" applyFont="1" applyBorder="1" applyAlignment="1">
      <alignment horizontal="left" vertical="center" wrapText="1"/>
    </xf>
    <xf numFmtId="0" fontId="99" fillId="0" borderId="0" xfId="0" applyFont="1" applyFill="1" applyBorder="1" applyAlignment="1">
      <alignment vertical="center"/>
    </xf>
    <xf numFmtId="0" fontId="100" fillId="29" borderId="0" xfId="0" applyFont="1" applyFill="1" applyBorder="1" applyAlignment="1">
      <alignment horizontal="center" vertical="center" wrapText="1"/>
    </xf>
    <xf numFmtId="0" fontId="72" fillId="29" borderId="0" xfId="0" quotePrefix="1" applyFont="1" applyFill="1" applyBorder="1" applyAlignment="1">
      <alignment horizontal="center" vertical="center"/>
    </xf>
    <xf numFmtId="170" fontId="72" fillId="29" borderId="0" xfId="0" applyNumberFormat="1" applyFont="1" applyFill="1" applyBorder="1" applyAlignment="1">
      <alignment horizontal="center" vertical="center" wrapText="1"/>
    </xf>
    <xf numFmtId="170" fontId="72" fillId="29" borderId="0" xfId="0" applyNumberFormat="1" applyFont="1" applyFill="1" applyBorder="1" applyAlignment="1">
      <alignment vertical="center" wrapText="1"/>
    </xf>
    <xf numFmtId="0" fontId="72" fillId="29" borderId="0" xfId="0" applyFont="1" applyFill="1" applyBorder="1" applyAlignment="1">
      <alignment horizontal="center" vertical="center"/>
    </xf>
    <xf numFmtId="0" fontId="72" fillId="29" borderId="0" xfId="0" applyFont="1" applyFill="1" applyBorder="1" applyAlignment="1">
      <alignment vertical="center"/>
    </xf>
    <xf numFmtId="0" fontId="95" fillId="22" borderId="0" xfId="0" applyFont="1" applyFill="1" applyBorder="1" applyAlignment="1">
      <alignment horizontal="left" vertical="center" wrapText="1"/>
    </xf>
    <xf numFmtId="0" fontId="95" fillId="22" borderId="0" xfId="0" applyFont="1" applyFill="1" applyBorder="1" applyAlignment="1">
      <alignment horizontal="center" vertical="center" wrapText="1"/>
    </xf>
    <xf numFmtId="179" fontId="95" fillId="29" borderId="0" xfId="0" applyNumberFormat="1" applyFont="1" applyFill="1" applyBorder="1" applyAlignment="1">
      <alignment horizontal="center" vertical="center" wrapText="1"/>
    </xf>
    <xf numFmtId="179" fontId="93" fillId="29" borderId="0" xfId="0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79" fontId="73" fillId="29" borderId="3" xfId="0" applyNumberFormat="1" applyFont="1" applyFill="1" applyBorder="1" applyAlignment="1">
      <alignment horizontal="center" vertical="center" wrapText="1"/>
    </xf>
    <xf numFmtId="179" fontId="73" fillId="0" borderId="3" xfId="0" applyNumberFormat="1" applyFont="1" applyFill="1" applyBorder="1" applyAlignment="1">
      <alignment vertical="center" wrapText="1"/>
    </xf>
    <xf numFmtId="0" fontId="73" fillId="29" borderId="17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11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0" fontId="5" fillId="29" borderId="0" xfId="0" applyFont="1" applyFill="1" applyBorder="1" applyAlignment="1">
      <alignment horizontal="center" vertical="center"/>
    </xf>
    <xf numFmtId="0" fontId="90" fillId="22" borderId="3" xfId="0" applyFont="1" applyFill="1" applyBorder="1" applyAlignment="1">
      <alignment horizontal="left" vertical="center" wrapText="1"/>
    </xf>
    <xf numFmtId="0" fontId="90" fillId="22" borderId="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5" fillId="29" borderId="0" xfId="0" applyFont="1" applyFill="1" applyAlignment="1">
      <alignment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179" fontId="90" fillId="29" borderId="3" xfId="0" applyNumberFormat="1" applyFont="1" applyFill="1" applyBorder="1" applyAlignment="1">
      <alignment horizontal="center" vertical="center" wrapText="1"/>
    </xf>
    <xf numFmtId="0" fontId="9" fillId="29" borderId="0" xfId="0" applyFont="1" applyFill="1" applyBorder="1" applyAlignment="1">
      <alignment horizontal="left" vertical="center"/>
    </xf>
    <xf numFmtId="173" fontId="9" fillId="29" borderId="0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79" fillId="29" borderId="17" xfId="0" applyFont="1" applyFill="1" applyBorder="1" applyAlignment="1">
      <alignment horizontal="left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0" fontId="73" fillId="0" borderId="19" xfId="0" quotePrefix="1" applyFont="1" applyFill="1" applyBorder="1" applyAlignment="1">
      <alignment horizontal="center" vertical="center"/>
    </xf>
    <xf numFmtId="179" fontId="86" fillId="0" borderId="3" xfId="0" applyNumberFormat="1" applyFont="1" applyFill="1" applyBorder="1" applyAlignment="1">
      <alignment horizontal="center" vertical="center" wrapText="1"/>
    </xf>
    <xf numFmtId="179" fontId="87" fillId="0" borderId="3" xfId="0" applyNumberFormat="1" applyFont="1" applyFill="1" applyBorder="1" applyAlignment="1">
      <alignment horizontal="center" vertical="center" wrapText="1"/>
    </xf>
    <xf numFmtId="0" fontId="6" fillId="29" borderId="0" xfId="0" applyFont="1" applyFill="1" applyBorder="1" applyAlignment="1">
      <alignment vertical="center"/>
    </xf>
    <xf numFmtId="0" fontId="86" fillId="29" borderId="3" xfId="0" applyFont="1" applyFill="1" applyBorder="1" applyAlignment="1">
      <alignment horizontal="center" vertical="center" wrapText="1"/>
    </xf>
    <xf numFmtId="0" fontId="86" fillId="29" borderId="37" xfId="0" applyFont="1" applyFill="1" applyBorder="1" applyAlignment="1" applyProtection="1">
      <alignment horizontal="left" vertical="center" wrapText="1"/>
      <protection locked="0"/>
    </xf>
    <xf numFmtId="0" fontId="87" fillId="29" borderId="40" xfId="0" applyFont="1" applyFill="1" applyBorder="1" applyAlignment="1" applyProtection="1">
      <alignment horizontal="left" vertical="center" wrapText="1"/>
      <protection locked="0"/>
    </xf>
    <xf numFmtId="0" fontId="86" fillId="29" borderId="40" xfId="0" applyFont="1" applyFill="1" applyBorder="1" applyAlignment="1" applyProtection="1">
      <alignment horizontal="left" vertical="center" wrapText="1"/>
      <protection locked="0"/>
    </xf>
    <xf numFmtId="0" fontId="87" fillId="29" borderId="41" xfId="0" applyFont="1" applyFill="1" applyBorder="1" applyAlignment="1" applyProtection="1">
      <alignment horizontal="left" vertical="center" wrapText="1"/>
      <protection locked="0"/>
    </xf>
    <xf numFmtId="0" fontId="87" fillId="29" borderId="42" xfId="0" quotePrefix="1" applyFont="1" applyFill="1" applyBorder="1" applyAlignment="1">
      <alignment horizontal="center" vertical="center"/>
    </xf>
    <xf numFmtId="0" fontId="86" fillId="29" borderId="38" xfId="0" quotePrefix="1" applyNumberFormat="1" applyFont="1" applyFill="1" applyBorder="1" applyAlignment="1">
      <alignment horizontal="center" vertical="center"/>
    </xf>
    <xf numFmtId="0" fontId="73" fillId="29" borderId="3" xfId="0" applyFont="1" applyFill="1" applyBorder="1" applyAlignment="1" applyProtection="1">
      <alignment horizontal="left" vertical="center" wrapText="1"/>
      <protection locked="0"/>
    </xf>
    <xf numFmtId="0" fontId="79" fillId="29" borderId="14" xfId="0" quotePrefix="1" applyFont="1" applyFill="1" applyBorder="1" applyAlignment="1">
      <alignment horizontal="center" vertical="center"/>
    </xf>
    <xf numFmtId="0" fontId="79" fillId="29" borderId="3" xfId="0" applyFont="1" applyFill="1" applyBorder="1" applyAlignment="1" applyProtection="1">
      <alignment horizontal="left" vertical="center" wrapText="1"/>
      <protection locked="0"/>
    </xf>
    <xf numFmtId="0" fontId="73" fillId="29" borderId="19" xfId="0" applyFont="1" applyFill="1" applyBorder="1" applyAlignment="1" applyProtection="1">
      <alignment horizontal="left" vertical="center" wrapText="1"/>
      <protection locked="0"/>
    </xf>
    <xf numFmtId="0" fontId="79" fillId="29" borderId="3" xfId="0" quotePrefix="1" applyNumberFormat="1" applyFont="1" applyFill="1" applyBorder="1" applyAlignment="1">
      <alignment horizontal="center" vertical="center"/>
    </xf>
    <xf numFmtId="0" fontId="79" fillId="29" borderId="19" xfId="0" quotePrefix="1" applyNumberFormat="1" applyFont="1" applyFill="1" applyBorder="1" applyAlignment="1">
      <alignment horizontal="center" vertical="center"/>
    </xf>
    <xf numFmtId="0" fontId="93" fillId="0" borderId="3" xfId="0" applyFont="1" applyBorder="1" applyAlignment="1">
      <alignment horizontal="left" vertical="center" wrapText="1"/>
    </xf>
    <xf numFmtId="0" fontId="101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93" fillId="22" borderId="3" xfId="0" applyFont="1" applyFill="1" applyBorder="1" applyAlignment="1">
      <alignment horizontal="left" vertical="center" wrapText="1"/>
    </xf>
    <xf numFmtId="0" fontId="94" fillId="22" borderId="3" xfId="0" applyFont="1" applyFill="1" applyBorder="1" applyAlignment="1">
      <alignment horizontal="center" vertical="center" wrapText="1"/>
    </xf>
    <xf numFmtId="179" fontId="94" fillId="29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 shrinkToFit="1"/>
    </xf>
    <xf numFmtId="0" fontId="0" fillId="29" borderId="0" xfId="0" applyFont="1" applyFill="1"/>
    <xf numFmtId="179" fontId="99" fillId="29" borderId="3" xfId="0" applyNumberFormat="1" applyFont="1" applyFill="1" applyBorder="1" applyAlignment="1">
      <alignment horizontal="center" vertical="center" wrapText="1"/>
    </xf>
    <xf numFmtId="179" fontId="84" fillId="29" borderId="3" xfId="0" applyNumberFormat="1" applyFont="1" applyFill="1" applyBorder="1" applyAlignment="1">
      <alignment horizontal="center" vertical="center" wrapText="1"/>
    </xf>
    <xf numFmtId="178" fontId="79" fillId="29" borderId="19" xfId="0" applyNumberFormat="1" applyFont="1" applyFill="1" applyBorder="1" applyAlignment="1">
      <alignment horizontal="center" vertical="center" wrapText="1"/>
    </xf>
    <xf numFmtId="178" fontId="79" fillId="29" borderId="19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>
      <alignment horizontal="center" vertical="center" wrapText="1"/>
    </xf>
    <xf numFmtId="178" fontId="73" fillId="29" borderId="19" xfId="0" applyNumberFormat="1" applyFont="1" applyFill="1" applyBorder="1" applyAlignment="1">
      <alignment horizontal="right" vertical="center" wrapText="1"/>
    </xf>
    <xf numFmtId="178" fontId="87" fillId="29" borderId="3" xfId="0" applyNumberFormat="1" applyFont="1" applyFill="1" applyBorder="1" applyAlignment="1">
      <alignment horizontal="center" vertical="center" wrapText="1"/>
    </xf>
    <xf numFmtId="178" fontId="79" fillId="29" borderId="3" xfId="0" applyNumberFormat="1" applyFont="1" applyFill="1" applyBorder="1" applyAlignment="1">
      <alignment horizontal="center" vertical="center" wrapText="1"/>
    </xf>
    <xf numFmtId="178" fontId="87" fillId="29" borderId="19" xfId="0" applyNumberFormat="1" applyFont="1" applyFill="1" applyBorder="1" applyAlignment="1">
      <alignment horizontal="center" vertical="center" wrapText="1"/>
    </xf>
    <xf numFmtId="178" fontId="86" fillId="29" borderId="19" xfId="0" applyNumberFormat="1" applyFont="1" applyFill="1" applyBorder="1" applyAlignment="1">
      <alignment horizontal="center" vertical="center" wrapText="1"/>
    </xf>
    <xf numFmtId="178" fontId="86" fillId="29" borderId="38" xfId="0" applyNumberFormat="1" applyFont="1" applyFill="1" applyBorder="1" applyAlignment="1">
      <alignment horizontal="center" vertical="center" wrapText="1"/>
    </xf>
    <xf numFmtId="178" fontId="73" fillId="29" borderId="38" xfId="0" applyNumberFormat="1" applyFont="1" applyFill="1" applyBorder="1" applyAlignment="1">
      <alignment horizontal="center" vertical="center" wrapText="1"/>
    </xf>
    <xf numFmtId="178" fontId="73" fillId="29" borderId="39" xfId="0" applyNumberFormat="1" applyFont="1" applyFill="1" applyBorder="1" applyAlignment="1">
      <alignment horizontal="right" vertical="center" wrapText="1"/>
    </xf>
    <xf numFmtId="178" fontId="79" fillId="29" borderId="43" xfId="0" applyNumberFormat="1" applyFont="1" applyFill="1" applyBorder="1" applyAlignment="1">
      <alignment horizontal="right" vertical="center" wrapText="1"/>
    </xf>
    <xf numFmtId="178" fontId="87" fillId="0" borderId="3" xfId="0" applyNumberFormat="1" applyFont="1" applyFill="1" applyBorder="1" applyAlignment="1">
      <alignment horizontal="center" vertical="center" wrapText="1"/>
    </xf>
    <xf numFmtId="178" fontId="79" fillId="0" borderId="3" xfId="0" applyNumberFormat="1" applyFont="1" applyFill="1" applyBorder="1" applyAlignment="1">
      <alignment horizontal="center" vertical="center" wrapText="1"/>
    </xf>
    <xf numFmtId="178" fontId="79" fillId="0" borderId="43" xfId="0" applyNumberFormat="1" applyFont="1" applyFill="1" applyBorder="1" applyAlignment="1">
      <alignment horizontal="right" vertical="center" wrapText="1"/>
    </xf>
    <xf numFmtId="178" fontId="87" fillId="0" borderId="42" xfId="0" applyNumberFormat="1" applyFont="1" applyFill="1" applyBorder="1" applyAlignment="1">
      <alignment horizontal="center" vertical="center" wrapText="1"/>
    </xf>
    <xf numFmtId="178" fontId="73" fillId="29" borderId="19" xfId="0" applyNumberFormat="1" applyFont="1" applyFill="1" applyBorder="1" applyAlignment="1">
      <alignment horizontal="center" vertical="center" wrapText="1"/>
    </xf>
    <xf numFmtId="178" fontId="79" fillId="0" borderId="19" xfId="0" applyNumberFormat="1" applyFont="1" applyFill="1" applyBorder="1" applyAlignment="1">
      <alignment horizontal="center" vertical="center" wrapText="1"/>
    </xf>
    <xf numFmtId="178" fontId="73" fillId="0" borderId="19" xfId="0" applyNumberFormat="1" applyFont="1" applyFill="1" applyBorder="1" applyAlignment="1">
      <alignment horizontal="center" vertical="center" wrapText="1"/>
    </xf>
    <xf numFmtId="178" fontId="87" fillId="0" borderId="19" xfId="0" applyNumberFormat="1" applyFont="1" applyFill="1" applyBorder="1" applyAlignment="1">
      <alignment horizontal="right" vertical="center" wrapText="1"/>
    </xf>
    <xf numFmtId="178" fontId="87" fillId="0" borderId="19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180" fontId="5" fillId="29" borderId="3" xfId="0" applyNumberFormat="1" applyFont="1" applyFill="1" applyBorder="1" applyAlignment="1">
      <alignment horizontal="right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80" fontId="79" fillId="29" borderId="3" xfId="0" applyNumberFormat="1" applyFont="1" applyFill="1" applyBorder="1" applyAlignment="1">
      <alignment horizontal="right" vertical="center" wrapText="1"/>
    </xf>
    <xf numFmtId="170" fontId="79" fillId="29" borderId="3" xfId="0" applyNumberFormat="1" applyFont="1" applyFill="1" applyBorder="1" applyAlignment="1">
      <alignment horizontal="right" vertical="center" wrapText="1"/>
    </xf>
    <xf numFmtId="180" fontId="79" fillId="0" borderId="3" xfId="0" applyNumberFormat="1" applyFont="1" applyFill="1" applyBorder="1" applyAlignment="1">
      <alignment horizontal="right" vertical="center" wrapText="1"/>
    </xf>
    <xf numFmtId="169" fontId="73" fillId="29" borderId="3" xfId="0" applyNumberFormat="1" applyFont="1" applyFill="1" applyBorder="1" applyAlignment="1">
      <alignment horizontal="center" vertical="center" wrapText="1"/>
    </xf>
    <xf numFmtId="169" fontId="79" fillId="29" borderId="3" xfId="0" applyNumberFormat="1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right" vertical="center"/>
    </xf>
    <xf numFmtId="177" fontId="79" fillId="0" borderId="16" xfId="0" applyNumberFormat="1" applyFont="1" applyFill="1" applyBorder="1" applyAlignment="1">
      <alignment horizontal="right" vertical="center"/>
    </xf>
    <xf numFmtId="0" fontId="9" fillId="29" borderId="15" xfId="0" applyFont="1" applyFill="1" applyBorder="1" applyAlignment="1">
      <alignment horizontal="left" vertical="center" wrapText="1"/>
    </xf>
    <xf numFmtId="180" fontId="73" fillId="29" borderId="3" xfId="0" applyNumberFormat="1" applyFont="1" applyFill="1" applyBorder="1" applyAlignment="1">
      <alignment horizontal="right" vertical="center" wrapText="1"/>
    </xf>
    <xf numFmtId="0" fontId="5" fillId="29" borderId="15" xfId="0" applyFont="1" applyFill="1" applyBorder="1" applyAlignment="1">
      <alignment horizontal="left" vertical="center" wrapText="1"/>
    </xf>
    <xf numFmtId="169" fontId="5" fillId="29" borderId="3" xfId="0" applyNumberFormat="1" applyFont="1" applyFill="1" applyBorder="1" applyAlignment="1">
      <alignment horizontal="center" vertical="center" wrapText="1"/>
    </xf>
    <xf numFmtId="180" fontId="73" fillId="29" borderId="3" xfId="0" applyNumberFormat="1" applyFont="1" applyFill="1" applyBorder="1" applyAlignment="1">
      <alignment horizontal="center" vertical="center" wrapText="1"/>
    </xf>
    <xf numFmtId="169" fontId="5" fillId="29" borderId="3" xfId="0" applyNumberFormat="1" applyFont="1" applyFill="1" applyBorder="1" applyAlignment="1">
      <alignment horizontal="center" vertical="center"/>
    </xf>
    <xf numFmtId="179" fontId="85" fillId="29" borderId="3" xfId="0" quotePrefix="1" applyNumberFormat="1" applyFont="1" applyFill="1" applyBorder="1" applyAlignment="1">
      <alignment horizontal="center" vertical="center"/>
    </xf>
    <xf numFmtId="179" fontId="79" fillId="0" borderId="3" xfId="0" applyNumberFormat="1" applyFont="1" applyFill="1" applyBorder="1" applyAlignment="1">
      <alignment horizontal="center" vertical="center" wrapText="1"/>
    </xf>
    <xf numFmtId="179" fontId="73" fillId="0" borderId="3" xfId="0" applyNumberFormat="1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left" vertical="center" wrapText="1"/>
    </xf>
    <xf numFmtId="180" fontId="9" fillId="29" borderId="3" xfId="0" applyNumberFormat="1" applyFont="1" applyFill="1" applyBorder="1" applyAlignment="1">
      <alignment horizontal="right" vertical="center" wrapText="1"/>
    </xf>
    <xf numFmtId="180" fontId="90" fillId="29" borderId="3" xfId="0" applyNumberFormat="1" applyFont="1" applyFill="1" applyBorder="1" applyAlignment="1">
      <alignment horizontal="right" vertical="center" wrapText="1"/>
    </xf>
    <xf numFmtId="180" fontId="4" fillId="0" borderId="3" xfId="0" applyNumberFormat="1" applyFont="1" applyFill="1" applyBorder="1" applyAlignment="1">
      <alignment horizontal="right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6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quotePrefix="1" applyFont="1" applyFill="1" applyBorder="1" applyAlignment="1">
      <alignment horizontal="center" vertical="center"/>
    </xf>
    <xf numFmtId="49" fontId="73" fillId="0" borderId="3" xfId="0" quotePrefix="1" applyNumberFormat="1" applyFont="1" applyFill="1" applyBorder="1" applyAlignment="1">
      <alignment horizontal="left" vertical="center" wrapText="1"/>
    </xf>
    <xf numFmtId="0" fontId="5" fillId="0" borderId="3" xfId="246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79" fontId="4" fillId="0" borderId="3" xfId="207" applyNumberFormat="1" applyFont="1" applyFill="1" applyBorder="1" applyAlignment="1">
      <alignment horizontal="right" vertical="center" wrapText="1"/>
    </xf>
    <xf numFmtId="0" fontId="5" fillId="0" borderId="3" xfId="246" applyFont="1" applyFill="1" applyBorder="1" applyAlignment="1">
      <alignment horizontal="left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79" fillId="29" borderId="17" xfId="0" applyFont="1" applyFill="1" applyBorder="1" applyAlignment="1">
      <alignment horizontal="left" vertical="center" wrapText="1"/>
    </xf>
    <xf numFmtId="177" fontId="79" fillId="0" borderId="17" xfId="0" applyNumberFormat="1" applyFont="1" applyFill="1" applyBorder="1" applyAlignment="1">
      <alignment horizontal="left" vertical="center" wrapText="1"/>
    </xf>
    <xf numFmtId="0" fontId="73" fillId="29" borderId="0" xfId="0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79" fillId="29" borderId="3" xfId="246" applyFont="1" applyFill="1" applyBorder="1" applyAlignment="1">
      <alignment horizontal="center" vertical="center"/>
    </xf>
    <xf numFmtId="177" fontId="79" fillId="0" borderId="13" xfId="0" applyNumberFormat="1" applyFont="1" applyFill="1" applyBorder="1" applyAlignment="1">
      <alignment horizontal="left" vertical="center" wrapText="1"/>
    </xf>
    <xf numFmtId="0" fontId="5" fillId="29" borderId="0" xfId="0" applyFont="1" applyFill="1" applyAlignment="1">
      <alignment horizontal="center" vertical="top"/>
    </xf>
    <xf numFmtId="0" fontId="78" fillId="29" borderId="0" xfId="0" applyFont="1" applyFill="1" applyBorder="1" applyAlignment="1">
      <alignment horizontal="center"/>
    </xf>
    <xf numFmtId="170" fontId="76" fillId="29" borderId="0" xfId="0" applyNumberFormat="1" applyFont="1" applyFill="1" applyBorder="1" applyAlignment="1">
      <alignment horizontal="center" wrapText="1"/>
    </xf>
    <xf numFmtId="170" fontId="76" fillId="29" borderId="0" xfId="0" quotePrefix="1" applyNumberFormat="1" applyFont="1" applyFill="1" applyBorder="1" applyAlignment="1">
      <alignment horizontal="center" wrapText="1"/>
    </xf>
    <xf numFmtId="0" fontId="5" fillId="29" borderId="0" xfId="0" applyFont="1" applyFill="1" applyBorder="1" applyAlignment="1">
      <alignment horizontal="center" vertical="top"/>
    </xf>
    <xf numFmtId="0" fontId="75" fillId="29" borderId="20" xfId="0" applyFont="1" applyFill="1" applyBorder="1" applyAlignment="1" applyProtection="1">
      <alignment horizontal="center" vertical="center" wrapText="1"/>
      <protection locked="0"/>
    </xf>
    <xf numFmtId="0" fontId="75" fillId="29" borderId="21" xfId="0" applyFont="1" applyFill="1" applyBorder="1" applyAlignment="1" applyProtection="1">
      <alignment horizontal="center" vertical="center" wrapText="1"/>
      <protection locked="0"/>
    </xf>
    <xf numFmtId="0" fontId="75" fillId="29" borderId="22" xfId="0" applyFont="1" applyFill="1" applyBorder="1" applyAlignment="1" applyProtection="1">
      <alignment horizontal="center" vertical="center" wrapText="1"/>
      <protection locked="0"/>
    </xf>
    <xf numFmtId="177" fontId="79" fillId="0" borderId="18" xfId="0" applyNumberFormat="1" applyFont="1" applyFill="1" applyBorder="1" applyAlignment="1">
      <alignment horizontal="left" vertical="center" wrapText="1"/>
    </xf>
    <xf numFmtId="0" fontId="75" fillId="29" borderId="20" xfId="0" applyFont="1" applyFill="1" applyBorder="1" applyAlignment="1">
      <alignment horizontal="center" vertical="center" wrapText="1"/>
    </xf>
    <xf numFmtId="0" fontId="75" fillId="29" borderId="21" xfId="0" applyFont="1" applyFill="1" applyBorder="1" applyAlignment="1">
      <alignment horizontal="center" vertical="center" wrapText="1"/>
    </xf>
    <xf numFmtId="0" fontId="75" fillId="29" borderId="22" xfId="0" applyFont="1" applyFill="1" applyBorder="1" applyAlignment="1">
      <alignment horizontal="center" vertical="center" wrapText="1"/>
    </xf>
    <xf numFmtId="0" fontId="75" fillId="29" borderId="33" xfId="0" applyFont="1" applyFill="1" applyBorder="1" applyAlignment="1">
      <alignment horizontal="center" vertical="center" wrapText="1"/>
    </xf>
    <xf numFmtId="0" fontId="75" fillId="29" borderId="34" xfId="0" applyFont="1" applyFill="1" applyBorder="1" applyAlignment="1">
      <alignment horizontal="center" vertical="center" wrapText="1"/>
    </xf>
    <xf numFmtId="0" fontId="75" fillId="29" borderId="35" xfId="0" applyFont="1" applyFill="1" applyBorder="1" applyAlignment="1">
      <alignment horizontal="center" vertical="center" wrapText="1"/>
    </xf>
    <xf numFmtId="0" fontId="75" fillId="29" borderId="23" xfId="238" applyNumberFormat="1" applyFont="1" applyFill="1" applyBorder="1" applyAlignment="1">
      <alignment horizontal="center" vertical="center" wrapText="1"/>
    </xf>
    <xf numFmtId="0" fontId="75" fillId="29" borderId="24" xfId="238" applyNumberFormat="1" applyFont="1" applyFill="1" applyBorder="1" applyAlignment="1">
      <alignment horizontal="center" vertical="center" wrapText="1"/>
    </xf>
    <xf numFmtId="0" fontId="75" fillId="29" borderId="25" xfId="238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92" fillId="29" borderId="13" xfId="0" applyFont="1" applyFill="1" applyBorder="1" applyAlignment="1">
      <alignment horizontal="center" vertical="center"/>
    </xf>
    <xf numFmtId="0" fontId="74" fillId="29" borderId="0" xfId="0" applyFont="1" applyFill="1" applyBorder="1" applyAlignment="1">
      <alignment horizontal="center" vertical="center"/>
    </xf>
    <xf numFmtId="0" fontId="75" fillId="29" borderId="15" xfId="0" applyFont="1" applyFill="1" applyBorder="1" applyAlignment="1">
      <alignment horizontal="left" vertical="center" wrapText="1"/>
    </xf>
    <xf numFmtId="0" fontId="75" fillId="29" borderId="17" xfId="0" applyFont="1" applyFill="1" applyBorder="1" applyAlignment="1">
      <alignment horizontal="left" vertical="center" wrapText="1"/>
    </xf>
    <xf numFmtId="0" fontId="75" fillId="29" borderId="16" xfId="0" applyFont="1" applyFill="1" applyBorder="1" applyAlignment="1">
      <alignment horizontal="left" vertical="center" wrapText="1"/>
    </xf>
    <xf numFmtId="0" fontId="74" fillId="29" borderId="20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74" fillId="29" borderId="22" xfId="0" applyFont="1" applyFill="1" applyBorder="1" applyAlignment="1">
      <alignment horizontal="center" vertical="center" wrapText="1"/>
    </xf>
    <xf numFmtId="170" fontId="79" fillId="29" borderId="0" xfId="0" applyNumberFormat="1" applyFont="1" applyFill="1" applyBorder="1" applyAlignment="1">
      <alignment horizontal="left" wrapText="1"/>
    </xf>
    <xf numFmtId="0" fontId="80" fillId="29" borderId="0" xfId="0" applyFont="1" applyFill="1" applyBorder="1" applyAlignment="1">
      <alignment horizontal="center"/>
    </xf>
    <xf numFmtId="0" fontId="74" fillId="29" borderId="0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 vertical="center" wrapText="1"/>
    </xf>
    <xf numFmtId="0" fontId="73" fillId="29" borderId="17" xfId="0" applyFont="1" applyFill="1" applyBorder="1" applyAlignment="1">
      <alignment horizontal="left" vertical="center" wrapText="1"/>
    </xf>
    <xf numFmtId="0" fontId="73" fillId="29" borderId="16" xfId="0" applyFont="1" applyFill="1" applyBorder="1" applyAlignment="1">
      <alignment horizontal="left" vertical="center" wrapText="1"/>
    </xf>
    <xf numFmtId="0" fontId="4" fillId="29" borderId="0" xfId="0" applyFont="1" applyFill="1" applyBorder="1" applyAlignment="1">
      <alignment horizontal="center" vertical="center" wrapText="1"/>
    </xf>
    <xf numFmtId="170" fontId="9" fillId="29" borderId="0" xfId="0" applyNumberFormat="1" applyFont="1" applyFill="1" applyBorder="1" applyAlignment="1">
      <alignment horizontal="center" wrapText="1"/>
    </xf>
    <xf numFmtId="0" fontId="11" fillId="29" borderId="0" xfId="0" applyFont="1" applyFill="1" applyBorder="1" applyAlignment="1">
      <alignment horizontal="center" vertical="center"/>
    </xf>
    <xf numFmtId="0" fontId="11" fillId="29" borderId="0" xfId="0" applyFont="1" applyFill="1" applyAlignment="1">
      <alignment horizontal="center" vertical="center"/>
    </xf>
    <xf numFmtId="0" fontId="96" fillId="29" borderId="0" xfId="0" applyFont="1" applyFill="1" applyBorder="1" applyAlignment="1">
      <alignment horizontal="center"/>
    </xf>
    <xf numFmtId="0" fontId="74" fillId="29" borderId="0" xfId="246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top"/>
    </xf>
    <xf numFmtId="0" fontId="9" fillId="29" borderId="0" xfId="0" applyFont="1" applyFill="1" applyAlignment="1">
      <alignment horizontal="center" vertical="top"/>
    </xf>
    <xf numFmtId="0" fontId="4" fillId="0" borderId="3" xfId="246" applyFont="1" applyFill="1" applyBorder="1" applyAlignment="1">
      <alignment horizontal="center" vertical="center" wrapText="1"/>
    </xf>
    <xf numFmtId="170" fontId="5" fillId="29" borderId="0" xfId="0" applyNumberFormat="1" applyFont="1" applyFill="1" applyBorder="1" applyAlignment="1">
      <alignment horizontal="left" wrapText="1"/>
    </xf>
    <xf numFmtId="0" fontId="97" fillId="29" borderId="0" xfId="0" applyFont="1" applyFill="1" applyBorder="1" applyAlignment="1">
      <alignment horizontal="center"/>
    </xf>
    <xf numFmtId="0" fontId="5" fillId="29" borderId="13" xfId="246" applyFont="1" applyFill="1" applyBorder="1" applyAlignment="1">
      <alignment horizontal="right" vertical="center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246" applyFont="1" applyFill="1" applyBorder="1" applyAlignment="1">
      <alignment horizontal="center" vertical="center"/>
    </xf>
    <xf numFmtId="0" fontId="5" fillId="0" borderId="17" xfId="246" applyFont="1" applyFill="1" applyBorder="1" applyAlignment="1">
      <alignment horizontal="center" vertical="center"/>
    </xf>
    <xf numFmtId="0" fontId="5" fillId="0" borderId="16" xfId="246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170" fontId="97" fillId="29" borderId="0" xfId="0" applyNumberFormat="1" applyFont="1" applyFill="1" applyBorder="1" applyAlignment="1">
      <alignment horizontal="left" vertical="center" wrapText="1"/>
    </xf>
    <xf numFmtId="0" fontId="77" fillId="29" borderId="0" xfId="0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 shrinkToFit="1"/>
    </xf>
    <xf numFmtId="170" fontId="79" fillId="29" borderId="0" xfId="0" applyNumberFormat="1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right" vertical="center"/>
    </xf>
    <xf numFmtId="0" fontId="79" fillId="0" borderId="3" xfId="246" applyFont="1" applyFill="1" applyBorder="1" applyAlignment="1">
      <alignment horizontal="center" vertical="center"/>
    </xf>
    <xf numFmtId="170" fontId="5" fillId="29" borderId="0" xfId="0" applyNumberFormat="1" applyFont="1" applyFill="1" applyBorder="1" applyAlignment="1">
      <alignment horizontal="center" wrapText="1"/>
    </xf>
    <xf numFmtId="0" fontId="9" fillId="29" borderId="0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center"/>
    </xf>
    <xf numFmtId="0" fontId="9" fillId="29" borderId="0" xfId="0" applyFont="1" applyFill="1" applyAlignment="1">
      <alignment horizontal="center" vertical="center"/>
    </xf>
    <xf numFmtId="0" fontId="73" fillId="29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4" fillId="0" borderId="0" xfId="238" applyNumberFormat="1" applyFont="1" applyFill="1" applyBorder="1" applyAlignment="1">
      <alignment horizontal="center" vertical="center" wrapText="1"/>
    </xf>
    <xf numFmtId="0" fontId="5" fillId="0" borderId="14" xfId="238" applyNumberFormat="1" applyFont="1" applyFill="1" applyBorder="1" applyAlignment="1">
      <alignment horizontal="center" vertical="center" wrapText="1"/>
    </xf>
    <xf numFmtId="0" fontId="5" fillId="0" borderId="19" xfId="23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left" vertical="center" wrapText="1"/>
    </xf>
    <xf numFmtId="0" fontId="5" fillId="29" borderId="17" xfId="0" applyFont="1" applyFill="1" applyBorder="1" applyAlignment="1">
      <alignment horizontal="left" vertical="center" wrapText="1"/>
    </xf>
    <xf numFmtId="0" fontId="5" fillId="29" borderId="16" xfId="0" applyFont="1" applyFill="1" applyBorder="1" applyAlignment="1">
      <alignment horizontal="left" vertical="center" wrapText="1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 vertical="center"/>
    </xf>
    <xf numFmtId="0" fontId="73" fillId="29" borderId="17" xfId="0" applyFont="1" applyFill="1" applyBorder="1" applyAlignment="1">
      <alignment horizontal="left" vertical="center"/>
    </xf>
    <xf numFmtId="0" fontId="73" fillId="29" borderId="16" xfId="0" applyFont="1" applyFill="1" applyBorder="1" applyAlignment="1">
      <alignment horizontal="left" vertical="center"/>
    </xf>
    <xf numFmtId="178" fontId="79" fillId="29" borderId="15" xfId="0" applyNumberFormat="1" applyFont="1" applyFill="1" applyBorder="1" applyAlignment="1">
      <alignment horizontal="center" vertical="center" wrapText="1"/>
    </xf>
    <xf numFmtId="178" fontId="79" fillId="29" borderId="16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/>
    </xf>
    <xf numFmtId="0" fontId="79" fillId="29" borderId="17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center" vertical="center"/>
    </xf>
    <xf numFmtId="3" fontId="79" fillId="0" borderId="3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3" fontId="73" fillId="29" borderId="3" xfId="0" applyNumberFormat="1" applyFont="1" applyFill="1" applyBorder="1" applyAlignment="1">
      <alignment horizontal="center" vertical="center" wrapText="1"/>
    </xf>
    <xf numFmtId="0" fontId="74" fillId="29" borderId="0" xfId="0" applyFont="1" applyFill="1" applyBorder="1" applyAlignment="1">
      <alignment vertical="center"/>
    </xf>
    <xf numFmtId="49" fontId="79" fillId="0" borderId="3" xfId="0" applyNumberFormat="1" applyFont="1" applyFill="1" applyBorder="1" applyAlignment="1">
      <alignment horizontal="left" vertical="center" wrapText="1"/>
    </xf>
    <xf numFmtId="14" fontId="79" fillId="0" borderId="3" xfId="0" applyNumberFormat="1" applyFont="1" applyFill="1" applyBorder="1" applyAlignment="1">
      <alignment horizontal="center" vertical="center" wrapText="1"/>
    </xf>
    <xf numFmtId="0" fontId="79" fillId="0" borderId="3" xfId="0" applyNumberFormat="1" applyFont="1" applyFill="1" applyBorder="1" applyAlignment="1">
      <alignment horizontal="center" vertical="center" wrapText="1"/>
    </xf>
    <xf numFmtId="177" fontId="79" fillId="0" borderId="15" xfId="0" applyNumberFormat="1" applyFont="1" applyFill="1" applyBorder="1" applyAlignment="1">
      <alignment horizontal="center" vertical="center" wrapText="1"/>
    </xf>
    <xf numFmtId="177" fontId="79" fillId="0" borderId="16" xfId="0" applyNumberFormat="1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/>
    </xf>
    <xf numFmtId="178" fontId="79" fillId="29" borderId="3" xfId="0" applyNumberFormat="1" applyFont="1" applyFill="1" applyBorder="1" applyAlignment="1">
      <alignment horizontal="center" vertical="center" wrapText="1"/>
    </xf>
    <xf numFmtId="177" fontId="79" fillId="29" borderId="3" xfId="0" applyNumberFormat="1" applyFont="1" applyFill="1" applyBorder="1" applyAlignment="1">
      <alignment horizontal="center" vertical="center" wrapText="1"/>
    </xf>
    <xf numFmtId="177" fontId="79" fillId="29" borderId="15" xfId="0" applyNumberFormat="1" applyFont="1" applyFill="1" applyBorder="1" applyAlignment="1">
      <alignment horizontal="center" vertical="center" wrapText="1"/>
    </xf>
    <xf numFmtId="177" fontId="79" fillId="29" borderId="17" xfId="0" applyNumberFormat="1" applyFont="1" applyFill="1" applyBorder="1" applyAlignment="1">
      <alignment horizontal="center" vertical="center" wrapText="1"/>
    </xf>
    <xf numFmtId="177" fontId="79" fillId="29" borderId="16" xfId="0" applyNumberFormat="1" applyFont="1" applyFill="1" applyBorder="1" applyAlignment="1">
      <alignment horizontal="center" vertical="center" wrapText="1"/>
    </xf>
    <xf numFmtId="0" fontId="79" fillId="29" borderId="26" xfId="0" applyFont="1" applyFill="1" applyBorder="1" applyAlignment="1">
      <alignment horizontal="center" vertical="center" wrapText="1"/>
    </xf>
    <xf numFmtId="0" fontId="79" fillId="29" borderId="18" xfId="0" applyFont="1" applyFill="1" applyBorder="1" applyAlignment="1">
      <alignment horizontal="center" vertical="center" wrapText="1"/>
    </xf>
    <xf numFmtId="0" fontId="79" fillId="29" borderId="27" xfId="0" applyFont="1" applyFill="1" applyBorder="1" applyAlignment="1">
      <alignment horizontal="center" vertical="center" wrapText="1"/>
    </xf>
    <xf numFmtId="0" fontId="79" fillId="29" borderId="28" xfId="0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 wrapText="1"/>
    </xf>
    <xf numFmtId="0" fontId="79" fillId="29" borderId="29" xfId="0" applyFont="1" applyFill="1" applyBorder="1" applyAlignment="1">
      <alignment horizontal="center" vertical="center" wrapText="1"/>
    </xf>
    <xf numFmtId="0" fontId="73" fillId="29" borderId="3" xfId="0" applyNumberFormat="1" applyFont="1" applyFill="1" applyBorder="1" applyAlignment="1">
      <alignment horizontal="center" vertical="center" wrapText="1"/>
    </xf>
    <xf numFmtId="178" fontId="79" fillId="29" borderId="15" xfId="207" applyNumberFormat="1" applyFont="1" applyFill="1" applyBorder="1" applyAlignment="1">
      <alignment horizontal="right" vertical="center" wrapText="1"/>
    </xf>
    <xf numFmtId="178" fontId="79" fillId="29" borderId="16" xfId="207" applyNumberFormat="1" applyFont="1" applyFill="1" applyBorder="1" applyAlignment="1">
      <alignment horizontal="right" vertical="center" wrapText="1"/>
    </xf>
    <xf numFmtId="178" fontId="73" fillId="29" borderId="15" xfId="207" applyNumberFormat="1" applyFont="1" applyFill="1" applyBorder="1" applyAlignment="1">
      <alignment horizontal="right" vertical="center" wrapText="1"/>
    </xf>
    <xf numFmtId="178" fontId="73" fillId="29" borderId="16" xfId="207" applyNumberFormat="1" applyFont="1" applyFill="1" applyBorder="1" applyAlignment="1">
      <alignment horizontal="right" vertical="center" wrapText="1"/>
    </xf>
    <xf numFmtId="178" fontId="79" fillId="29" borderId="17" xfId="0" applyNumberFormat="1" applyFont="1" applyFill="1" applyBorder="1" applyAlignment="1">
      <alignment horizontal="center" vertical="center" wrapText="1"/>
    </xf>
    <xf numFmtId="177" fontId="73" fillId="29" borderId="15" xfId="0" applyNumberFormat="1" applyFont="1" applyFill="1" applyBorder="1" applyAlignment="1">
      <alignment horizontal="center" vertical="center" wrapText="1"/>
    </xf>
    <xf numFmtId="177" fontId="73" fillId="29" borderId="17" xfId="0" applyNumberFormat="1" applyFont="1" applyFill="1" applyBorder="1" applyAlignment="1">
      <alignment horizontal="center" vertical="center" wrapText="1"/>
    </xf>
    <xf numFmtId="177" fontId="73" fillId="29" borderId="16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178" fontId="73" fillId="0" borderId="15" xfId="0" applyNumberFormat="1" applyFont="1" applyFill="1" applyBorder="1" applyAlignment="1">
      <alignment horizontal="center" vertical="center" wrapText="1"/>
    </xf>
    <xf numFmtId="178" fontId="73" fillId="0" borderId="17" xfId="0" applyNumberFormat="1" applyFont="1" applyFill="1" applyBorder="1" applyAlignment="1">
      <alignment horizontal="center" vertical="center" wrapText="1"/>
    </xf>
    <xf numFmtId="178" fontId="73" fillId="0" borderId="16" xfId="0" applyNumberFormat="1" applyFont="1" applyFill="1" applyBorder="1" applyAlignment="1">
      <alignment horizontal="center" vertical="center" wrapText="1"/>
    </xf>
    <xf numFmtId="178" fontId="73" fillId="29" borderId="15" xfId="0" applyNumberFormat="1" applyFont="1" applyFill="1" applyBorder="1" applyAlignment="1">
      <alignment horizontal="center" vertical="center" wrapText="1"/>
    </xf>
    <xf numFmtId="178" fontId="73" fillId="29" borderId="17" xfId="0" applyNumberFormat="1" applyFont="1" applyFill="1" applyBorder="1" applyAlignment="1">
      <alignment horizontal="center" vertical="center" wrapText="1"/>
    </xf>
    <xf numFmtId="178" fontId="73" fillId="29" borderId="16" xfId="0" applyNumberFormat="1" applyFont="1" applyFill="1" applyBorder="1" applyAlignment="1">
      <alignment horizontal="center" vertical="center" wrapText="1"/>
    </xf>
    <xf numFmtId="177" fontId="73" fillId="29" borderId="3" xfId="0" applyNumberFormat="1" applyFont="1" applyFill="1" applyBorder="1" applyAlignment="1">
      <alignment horizontal="center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 wrapText="1"/>
    </xf>
    <xf numFmtId="0" fontId="79" fillId="29" borderId="16" xfId="0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3" fillId="29" borderId="0" xfId="0" applyFont="1" applyFill="1" applyAlignment="1">
      <alignment horizontal="center" vertical="center"/>
    </xf>
    <xf numFmtId="0" fontId="73" fillId="29" borderId="0" xfId="0" applyFont="1" applyFill="1" applyAlignment="1">
      <alignment horizontal="center" vertical="center" wrapText="1"/>
    </xf>
    <xf numFmtId="0" fontId="79" fillId="29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79" fillId="29" borderId="17" xfId="0" applyFont="1" applyFill="1" applyBorder="1" applyAlignment="1">
      <alignment horizontal="center" vertical="center" wrapText="1"/>
    </xf>
    <xf numFmtId="177" fontId="73" fillId="29" borderId="0" xfId="0" applyNumberFormat="1" applyFont="1" applyFill="1" applyBorder="1" applyAlignment="1">
      <alignment horizontal="center" vertical="center" wrapText="1"/>
    </xf>
    <xf numFmtId="177" fontId="79" fillId="29" borderId="0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79" fillId="29" borderId="0" xfId="0" applyFont="1" applyFill="1" applyBorder="1" applyAlignment="1">
      <alignment horizontal="justify" vertical="center" wrapText="1" shrinkToFit="1"/>
    </xf>
    <xf numFmtId="2" fontId="79" fillId="29" borderId="14" xfId="0" applyNumberFormat="1" applyFont="1" applyFill="1" applyBorder="1" applyAlignment="1">
      <alignment horizontal="center" vertical="center" wrapText="1"/>
    </xf>
    <xf numFmtId="2" fontId="79" fillId="29" borderId="19" xfId="0" applyNumberFormat="1" applyFont="1" applyFill="1" applyBorder="1" applyAlignment="1">
      <alignment horizontal="center" vertical="center" wrapText="1"/>
    </xf>
    <xf numFmtId="0" fontId="79" fillId="29" borderId="26" xfId="0" applyFont="1" applyFill="1" applyBorder="1" applyAlignment="1">
      <alignment horizontal="center" vertical="center" wrapText="1" shrinkToFit="1"/>
    </xf>
    <xf numFmtId="0" fontId="79" fillId="29" borderId="18" xfId="0" applyFont="1" applyFill="1" applyBorder="1" applyAlignment="1">
      <alignment horizontal="center" vertical="center" wrapText="1" shrinkToFit="1"/>
    </xf>
    <xf numFmtId="0" fontId="79" fillId="29" borderId="27" xfId="0" applyFont="1" applyFill="1" applyBorder="1" applyAlignment="1">
      <alignment horizontal="center" vertical="center" wrapText="1" shrinkToFit="1"/>
    </xf>
    <xf numFmtId="0" fontId="79" fillId="29" borderId="30" xfId="0" applyFont="1" applyFill="1" applyBorder="1" applyAlignment="1">
      <alignment horizontal="center" vertical="center" wrapText="1" shrinkToFit="1"/>
    </xf>
    <xf numFmtId="0" fontId="79" fillId="29" borderId="0" xfId="0" applyFont="1" applyFill="1" applyBorder="1" applyAlignment="1">
      <alignment horizontal="center" vertical="center" wrapText="1" shrinkToFit="1"/>
    </xf>
    <xf numFmtId="0" fontId="79" fillId="29" borderId="31" xfId="0" applyFont="1" applyFill="1" applyBorder="1" applyAlignment="1">
      <alignment horizontal="center" vertical="center" wrapText="1" shrinkToFit="1"/>
    </xf>
    <xf numFmtId="0" fontId="79" fillId="29" borderId="28" xfId="0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horizontal="center" vertical="center" wrapText="1" shrinkToFit="1"/>
    </xf>
    <xf numFmtId="0" fontId="79" fillId="29" borderId="29" xfId="0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horizontal="right" vertical="center"/>
    </xf>
    <xf numFmtId="2" fontId="79" fillId="29" borderId="15" xfId="0" applyNumberFormat="1" applyFont="1" applyFill="1" applyBorder="1" applyAlignment="1">
      <alignment horizontal="center" vertical="center" wrapText="1"/>
    </xf>
    <xf numFmtId="2" fontId="79" fillId="29" borderId="17" xfId="0" applyNumberFormat="1" applyFont="1" applyFill="1" applyBorder="1" applyAlignment="1">
      <alignment horizontal="center" vertical="center" wrapText="1"/>
    </xf>
    <xf numFmtId="2" fontId="79" fillId="29" borderId="16" xfId="0" applyNumberFormat="1" applyFont="1" applyFill="1" applyBorder="1" applyAlignment="1">
      <alignment horizontal="center" vertical="center" wrapText="1"/>
    </xf>
    <xf numFmtId="0" fontId="79" fillId="29" borderId="15" xfId="0" applyNumberFormat="1" applyFont="1" applyFill="1" applyBorder="1" applyAlignment="1">
      <alignment horizontal="center"/>
    </xf>
    <xf numFmtId="0" fontId="79" fillId="29" borderId="16" xfId="0" applyNumberFormat="1" applyFont="1" applyFill="1" applyBorder="1" applyAlignment="1">
      <alignment horizontal="center"/>
    </xf>
    <xf numFmtId="177" fontId="79" fillId="0" borderId="3" xfId="0" applyNumberFormat="1" applyFont="1" applyFill="1" applyBorder="1" applyAlignment="1">
      <alignment horizontal="center" vertical="center" wrapText="1"/>
    </xf>
    <xf numFmtId="0" fontId="79" fillId="29" borderId="3" xfId="0" applyNumberFormat="1" applyFont="1" applyFill="1" applyBorder="1" applyAlignment="1">
      <alignment horizontal="center" vertical="center" wrapText="1"/>
    </xf>
    <xf numFmtId="0" fontId="79" fillId="29" borderId="15" xfId="0" applyNumberFormat="1" applyFont="1" applyFill="1" applyBorder="1" applyAlignment="1">
      <alignment horizontal="left" vertical="justify"/>
    </xf>
    <xf numFmtId="0" fontId="79" fillId="29" borderId="16" xfId="0" applyNumberFormat="1" applyFont="1" applyFill="1" applyBorder="1" applyAlignment="1">
      <alignment horizontal="left" vertical="justify"/>
    </xf>
    <xf numFmtId="0" fontId="70" fillId="29" borderId="0" xfId="0" applyFont="1" applyFill="1" applyAlignment="1">
      <alignment vertical="center" wrapText="1"/>
    </xf>
    <xf numFmtId="0" fontId="0" fillId="29" borderId="0" xfId="0" applyFill="1" applyAlignment="1">
      <alignment vertical="center" wrapText="1"/>
    </xf>
    <xf numFmtId="0" fontId="79" fillId="29" borderId="0" xfId="0" applyFont="1" applyFill="1" applyAlignment="1">
      <alignment horizontal="right" vertical="center"/>
    </xf>
    <xf numFmtId="0" fontId="79" fillId="29" borderId="14" xfId="0" applyFont="1" applyFill="1" applyBorder="1" applyAlignment="1">
      <alignment horizontal="center" vertical="center" wrapText="1" shrinkToFit="1"/>
    </xf>
    <xf numFmtId="0" fontId="79" fillId="29" borderId="32" xfId="0" applyFont="1" applyFill="1" applyBorder="1" applyAlignment="1">
      <alignment horizontal="center" vertical="center" wrapText="1" shrinkToFit="1"/>
    </xf>
    <xf numFmtId="0" fontId="79" fillId="29" borderId="19" xfId="0" applyFont="1" applyFill="1" applyBorder="1" applyAlignment="1">
      <alignment horizontal="center" vertical="center" wrapText="1" shrinkToFit="1"/>
    </xf>
    <xf numFmtId="0" fontId="79" fillId="29" borderId="30" xfId="0" applyFont="1" applyFill="1" applyBorder="1" applyAlignment="1">
      <alignment horizontal="center" vertical="center" wrapText="1"/>
    </xf>
    <xf numFmtId="0" fontId="79" fillId="29" borderId="31" xfId="0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3" fillId="29" borderId="15" xfId="0" applyFont="1" applyFill="1" applyBorder="1" applyAlignment="1">
      <alignment horizontal="left" vertical="center" wrapText="1" shrinkToFit="1"/>
    </xf>
    <xf numFmtId="0" fontId="73" fillId="29" borderId="17" xfId="0" applyFont="1" applyFill="1" applyBorder="1" applyAlignment="1">
      <alignment horizontal="left" vertical="center" wrapText="1" shrinkToFit="1"/>
    </xf>
    <xf numFmtId="0" fontId="73" fillId="29" borderId="16" xfId="0" applyFont="1" applyFill="1" applyBorder="1" applyAlignment="1">
      <alignment horizontal="left" vertical="center" wrapText="1" shrinkToFit="1"/>
    </xf>
    <xf numFmtId="0" fontId="79" fillId="29" borderId="15" xfId="0" applyNumberFormat="1" applyFont="1" applyFill="1" applyBorder="1" applyAlignment="1">
      <alignment horizontal="left" vertical="center" wrapText="1" shrinkToFit="1"/>
    </xf>
    <xf numFmtId="0" fontId="79" fillId="29" borderId="17" xfId="0" applyNumberFormat="1" applyFont="1" applyFill="1" applyBorder="1" applyAlignment="1">
      <alignment horizontal="left" vertical="center" wrapText="1" shrinkToFit="1"/>
    </xf>
    <xf numFmtId="0" fontId="79" fillId="29" borderId="16" xfId="0" applyNumberFormat="1" applyFont="1" applyFill="1" applyBorder="1" applyAlignment="1">
      <alignment horizontal="left" vertical="center" wrapText="1" shrinkToFit="1"/>
    </xf>
    <xf numFmtId="0" fontId="76" fillId="29" borderId="15" xfId="0" applyNumberFormat="1" applyFont="1" applyFill="1" applyBorder="1" applyAlignment="1">
      <alignment horizontal="left" vertical="center" wrapText="1" shrinkToFit="1"/>
    </xf>
    <xf numFmtId="179" fontId="73" fillId="29" borderId="15" xfId="0" applyNumberFormat="1" applyFont="1" applyFill="1" applyBorder="1" applyAlignment="1">
      <alignment horizontal="center" vertical="center" wrapText="1"/>
    </xf>
    <xf numFmtId="179" fontId="73" fillId="29" borderId="17" xfId="0" applyNumberFormat="1" applyFont="1" applyFill="1" applyBorder="1" applyAlignment="1">
      <alignment horizontal="center" vertical="center" wrapText="1"/>
    </xf>
    <xf numFmtId="179" fontId="73" fillId="29" borderId="16" xfId="0" applyNumberFormat="1" applyFont="1" applyFill="1" applyBorder="1" applyAlignment="1">
      <alignment horizontal="center" vertical="center" wrapText="1"/>
    </xf>
    <xf numFmtId="179" fontId="79" fillId="29" borderId="15" xfId="0" applyNumberFormat="1" applyFont="1" applyFill="1" applyBorder="1" applyAlignment="1">
      <alignment horizontal="center" vertical="center" wrapText="1"/>
    </xf>
    <xf numFmtId="179" fontId="79" fillId="29" borderId="17" xfId="0" applyNumberFormat="1" applyFont="1" applyFill="1" applyBorder="1" applyAlignment="1">
      <alignment horizontal="center" vertical="center" wrapText="1"/>
    </xf>
    <xf numFmtId="179" fontId="79" fillId="29" borderId="16" xfId="0" applyNumberFormat="1" applyFont="1" applyFill="1" applyBorder="1" applyAlignment="1">
      <alignment horizontal="center" vertical="center" wrapText="1"/>
    </xf>
    <xf numFmtId="3" fontId="79" fillId="29" borderId="15" xfId="0" applyNumberFormat="1" applyFont="1" applyFill="1" applyBorder="1" applyAlignment="1">
      <alignment horizontal="center" vertical="center" wrapText="1" shrinkToFit="1"/>
    </xf>
    <xf numFmtId="3" fontId="79" fillId="29" borderId="16" xfId="0" applyNumberFormat="1" applyFont="1" applyFill="1" applyBorder="1" applyAlignment="1">
      <alignment horizontal="center" vertical="center" wrapText="1" shrinkToFit="1"/>
    </xf>
    <xf numFmtId="0" fontId="79" fillId="29" borderId="0" xfId="0" applyFont="1" applyFill="1" applyBorder="1" applyAlignment="1">
      <alignment horizontal="center" vertical="center" wrapText="1"/>
    </xf>
    <xf numFmtId="49" fontId="79" fillId="29" borderId="15" xfId="0" applyNumberFormat="1" applyFont="1" applyFill="1" applyBorder="1" applyAlignment="1">
      <alignment horizontal="left" vertical="center" wrapText="1"/>
    </xf>
    <xf numFmtId="49" fontId="79" fillId="29" borderId="17" xfId="0" applyNumberFormat="1" applyFont="1" applyFill="1" applyBorder="1" applyAlignment="1">
      <alignment horizontal="left" vertical="center" wrapText="1"/>
    </xf>
    <xf numFmtId="49" fontId="79" fillId="29" borderId="16" xfId="0" applyNumberFormat="1" applyFont="1" applyFill="1" applyBorder="1" applyAlignment="1">
      <alignment horizontal="left" vertical="center" wrapText="1"/>
    </xf>
    <xf numFmtId="0" fontId="79" fillId="29" borderId="15" xfId="0" applyNumberFormat="1" applyFont="1" applyFill="1" applyBorder="1" applyAlignment="1">
      <alignment horizontal="center" vertical="center" wrapText="1" shrinkToFit="1"/>
    </xf>
    <xf numFmtId="0" fontId="79" fillId="29" borderId="16" xfId="0" applyNumberFormat="1" applyFont="1" applyFill="1" applyBorder="1" applyAlignment="1">
      <alignment horizontal="center" vertical="center" wrapText="1" shrinkToFit="1"/>
    </xf>
    <xf numFmtId="0" fontId="79" fillId="29" borderId="15" xfId="0" applyNumberFormat="1" applyFont="1" applyFill="1" applyBorder="1" applyAlignment="1">
      <alignment horizontal="center" vertical="center" wrapText="1"/>
    </xf>
    <xf numFmtId="0" fontId="79" fillId="29" borderId="17" xfId="0" applyNumberFormat="1" applyFont="1" applyFill="1" applyBorder="1" applyAlignment="1">
      <alignment horizontal="center" vertical="center" wrapText="1"/>
    </xf>
    <xf numFmtId="0" fontId="79" fillId="29" borderId="16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 wrapText="1" shrinkToFit="1"/>
    </xf>
    <xf numFmtId="0" fontId="79" fillId="29" borderId="16" xfId="0" applyFont="1" applyFill="1" applyBorder="1" applyAlignment="1">
      <alignment horizontal="center" vertical="center" wrapText="1" shrinkToFit="1"/>
    </xf>
    <xf numFmtId="0" fontId="79" fillId="29" borderId="18" xfId="0" applyFont="1" applyFill="1" applyBorder="1" applyAlignment="1">
      <alignment horizontal="center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13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169" fontId="73" fillId="29" borderId="0" xfId="0" applyNumberFormat="1" applyFont="1" applyFill="1" applyBorder="1" applyAlignment="1">
      <alignment horizontal="center"/>
    </xf>
    <xf numFmtId="3" fontId="79" fillId="29" borderId="3" xfId="0" applyNumberFormat="1" applyFont="1" applyFill="1" applyBorder="1" applyAlignment="1">
      <alignment horizontal="left" vertical="center" wrapText="1"/>
    </xf>
    <xf numFmtId="3" fontId="73" fillId="29" borderId="3" xfId="0" applyNumberFormat="1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/>
    </xf>
    <xf numFmtId="0" fontId="73" fillId="29" borderId="17" xfId="0" applyFont="1" applyFill="1" applyBorder="1" applyAlignment="1">
      <alignment horizontal="left"/>
    </xf>
    <xf numFmtId="0" fontId="73" fillId="29" borderId="16" xfId="0" applyFont="1" applyFill="1" applyBorder="1" applyAlignment="1">
      <alignment horizontal="left"/>
    </xf>
    <xf numFmtId="3" fontId="79" fillId="0" borderId="3" xfId="0" applyNumberFormat="1" applyFont="1" applyFill="1" applyBorder="1" applyAlignment="1">
      <alignment horizontal="left" vertical="center" wrapText="1"/>
    </xf>
    <xf numFmtId="49" fontId="79" fillId="29" borderId="15" xfId="0" applyNumberFormat="1" applyFont="1" applyFill="1" applyBorder="1" applyAlignment="1">
      <alignment horizontal="center" vertical="center" wrapText="1"/>
    </xf>
    <xf numFmtId="49" fontId="79" fillId="29" borderId="16" xfId="0" applyNumberFormat="1" applyFont="1" applyFill="1" applyBorder="1" applyAlignment="1">
      <alignment horizontal="center" vertical="center" wrapText="1"/>
    </xf>
    <xf numFmtId="0" fontId="73" fillId="29" borderId="15" xfId="0" applyNumberFormat="1" applyFont="1" applyFill="1" applyBorder="1" applyAlignment="1">
      <alignment horizontal="left" vertical="center" wrapText="1" shrinkToFit="1"/>
    </xf>
    <xf numFmtId="0" fontId="73" fillId="29" borderId="17" xfId="0" applyNumberFormat="1" applyFont="1" applyFill="1" applyBorder="1" applyAlignment="1">
      <alignment horizontal="left" vertical="center" wrapText="1" shrinkToFit="1"/>
    </xf>
    <xf numFmtId="0" fontId="73" fillId="29" borderId="16" xfId="0" applyNumberFormat="1" applyFont="1" applyFill="1" applyBorder="1" applyAlignment="1">
      <alignment horizontal="left" vertical="center" wrapText="1" shrinkToFit="1"/>
    </xf>
    <xf numFmtId="0" fontId="73" fillId="0" borderId="0" xfId="0" applyFont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73" fillId="29" borderId="15" xfId="0" applyFont="1" applyFill="1" applyBorder="1" applyAlignment="1">
      <alignment horizontal="center" vertical="center" wrapText="1"/>
    </xf>
    <xf numFmtId="0" fontId="91" fillId="29" borderId="17" xfId="0" applyFont="1" applyFill="1" applyBorder="1" applyAlignment="1">
      <alignment horizontal="center" vertical="center"/>
    </xf>
    <xf numFmtId="0" fontId="91" fillId="29" borderId="16" xfId="0" applyFont="1" applyFill="1" applyBorder="1" applyAlignment="1">
      <alignment horizontal="center" vertical="center"/>
    </xf>
    <xf numFmtId="0" fontId="77" fillId="29" borderId="0" xfId="0" applyFont="1" applyFill="1" applyBorder="1" applyAlignment="1">
      <alignment horizontal="left"/>
    </xf>
    <xf numFmtId="0" fontId="72" fillId="29" borderId="0" xfId="0" applyFont="1" applyFill="1" applyAlignment="1">
      <alignment horizontal="center" vertical="center"/>
    </xf>
    <xf numFmtId="0" fontId="77" fillId="29" borderId="0" xfId="0" applyFont="1" applyFill="1" applyBorder="1" applyAlignment="1">
      <alignment vertical="center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Звичайний 2" xfId="354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07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tabSelected="1" zoomScale="70" zoomScaleNormal="70" zoomScaleSheetLayoutView="70" workbookViewId="0">
      <selection activeCell="A129" sqref="A129"/>
    </sheetView>
  </sheetViews>
  <sheetFormatPr defaultColWidth="9.08984375" defaultRowHeight="18"/>
  <cols>
    <col min="1" max="1" width="95" style="207" customWidth="1"/>
    <col min="2" max="2" width="17.08984375" style="206" customWidth="1"/>
    <col min="3" max="6" width="30.6328125" style="206" customWidth="1"/>
    <col min="7" max="7" width="25.6328125" style="206" customWidth="1"/>
    <col min="8" max="8" width="22.6328125" style="206" customWidth="1"/>
    <col min="9" max="9" width="10" style="207" customWidth="1"/>
    <col min="10" max="10" width="9.54296875" style="207" customWidth="1"/>
    <col min="11" max="16384" width="9.08984375" style="207"/>
  </cols>
  <sheetData>
    <row r="1" spans="1:8" ht="29.25" customHeight="1">
      <c r="A1" s="224"/>
      <c r="B1" s="465"/>
      <c r="C1" s="465"/>
      <c r="D1" s="465"/>
      <c r="E1" s="465"/>
      <c r="F1" s="214"/>
      <c r="G1" s="296">
        <v>2022</v>
      </c>
      <c r="H1" s="297" t="s">
        <v>99</v>
      </c>
    </row>
    <row r="2" spans="1:8" ht="29.25" customHeight="1">
      <c r="A2" s="224" t="s">
        <v>14</v>
      </c>
      <c r="B2" s="466" t="s">
        <v>518</v>
      </c>
      <c r="C2" s="466"/>
      <c r="D2" s="466"/>
      <c r="E2" s="466"/>
      <c r="F2" s="466"/>
      <c r="G2" s="432" t="s">
        <v>528</v>
      </c>
      <c r="H2" s="297" t="s">
        <v>96</v>
      </c>
    </row>
    <row r="3" spans="1:8" ht="29.25" customHeight="1">
      <c r="A3" s="224" t="s">
        <v>15</v>
      </c>
      <c r="B3" s="466" t="s">
        <v>519</v>
      </c>
      <c r="C3" s="466"/>
      <c r="D3" s="466"/>
      <c r="E3" s="466"/>
      <c r="F3" s="466"/>
      <c r="G3" s="433">
        <v>150</v>
      </c>
      <c r="H3" s="297" t="s">
        <v>95</v>
      </c>
    </row>
    <row r="4" spans="1:8" ht="29.25" customHeight="1">
      <c r="A4" s="224" t="s">
        <v>20</v>
      </c>
      <c r="B4" s="466" t="s">
        <v>520</v>
      </c>
      <c r="C4" s="466"/>
      <c r="D4" s="466"/>
      <c r="E4" s="466"/>
      <c r="F4" s="466"/>
      <c r="G4" s="432">
        <v>510100000</v>
      </c>
      <c r="H4" s="297" t="s">
        <v>94</v>
      </c>
    </row>
    <row r="5" spans="1:8" ht="29.25" customHeight="1">
      <c r="A5" s="224" t="s">
        <v>422</v>
      </c>
      <c r="B5" s="466" t="s">
        <v>522</v>
      </c>
      <c r="C5" s="466"/>
      <c r="D5" s="466"/>
      <c r="E5" s="466"/>
      <c r="F5" s="466"/>
      <c r="G5" s="432"/>
      <c r="H5" s="297" t="s">
        <v>9</v>
      </c>
    </row>
    <row r="6" spans="1:8" ht="29.25" customHeight="1">
      <c r="A6" s="224" t="s">
        <v>17</v>
      </c>
      <c r="B6" s="466" t="s">
        <v>523</v>
      </c>
      <c r="C6" s="466"/>
      <c r="D6" s="466"/>
      <c r="E6" s="466"/>
      <c r="F6" s="466"/>
      <c r="G6" s="432"/>
      <c r="H6" s="297" t="s">
        <v>8</v>
      </c>
    </row>
    <row r="7" spans="1:8" ht="29.25" customHeight="1">
      <c r="A7" s="224" t="s">
        <v>16</v>
      </c>
      <c r="B7" s="466" t="s">
        <v>521</v>
      </c>
      <c r="C7" s="466"/>
      <c r="D7" s="466"/>
      <c r="E7" s="466"/>
      <c r="F7" s="466"/>
      <c r="G7" s="432" t="s">
        <v>529</v>
      </c>
      <c r="H7" s="297" t="s">
        <v>10</v>
      </c>
    </row>
    <row r="8" spans="1:8" ht="29.25" customHeight="1">
      <c r="A8" s="224" t="s">
        <v>425</v>
      </c>
      <c r="B8" s="466" t="s">
        <v>463</v>
      </c>
      <c r="C8" s="466"/>
      <c r="D8" s="466"/>
      <c r="E8" s="466"/>
      <c r="F8" s="466"/>
      <c r="G8" s="298"/>
      <c r="H8" s="299"/>
    </row>
    <row r="9" spans="1:8" ht="29.25" customHeight="1">
      <c r="A9" s="224" t="s">
        <v>21</v>
      </c>
      <c r="B9" s="479" t="s">
        <v>527</v>
      </c>
      <c r="C9" s="479"/>
      <c r="D9" s="479"/>
      <c r="E9" s="479"/>
      <c r="F9" s="479"/>
      <c r="G9" s="300"/>
      <c r="H9" s="296"/>
    </row>
    <row r="10" spans="1:8" ht="29.25" customHeight="1">
      <c r="A10" s="224" t="s">
        <v>81</v>
      </c>
      <c r="B10" s="465">
        <v>14</v>
      </c>
      <c r="C10" s="465"/>
      <c r="D10" s="465"/>
      <c r="E10" s="465"/>
      <c r="F10" s="295"/>
      <c r="G10" s="301"/>
      <c r="H10" s="297"/>
    </row>
    <row r="11" spans="1:8" ht="29.25" customHeight="1">
      <c r="A11" s="224" t="s">
        <v>11</v>
      </c>
      <c r="B11" s="470" t="s">
        <v>524</v>
      </c>
      <c r="C11" s="470"/>
      <c r="D11" s="470"/>
      <c r="E11" s="470"/>
      <c r="F11" s="470"/>
      <c r="G11" s="301"/>
      <c r="H11" s="297"/>
    </row>
    <row r="12" spans="1:8" ht="29.25" customHeight="1">
      <c r="A12" s="224" t="s">
        <v>12</v>
      </c>
      <c r="B12" s="466" t="s">
        <v>525</v>
      </c>
      <c r="C12" s="466"/>
      <c r="D12" s="466"/>
      <c r="E12" s="466"/>
      <c r="F12" s="466"/>
      <c r="G12" s="301"/>
      <c r="H12" s="297"/>
    </row>
    <row r="13" spans="1:8" ht="29.25" customHeight="1">
      <c r="A13" s="224" t="s">
        <v>13</v>
      </c>
      <c r="B13" s="466" t="s">
        <v>526</v>
      </c>
      <c r="C13" s="466"/>
      <c r="D13" s="466"/>
      <c r="E13" s="466"/>
      <c r="F13" s="466"/>
      <c r="G13" s="301"/>
      <c r="H13" s="297"/>
    </row>
    <row r="14" spans="1:8" ht="19.5" customHeight="1">
      <c r="A14" s="202"/>
      <c r="B14" s="207"/>
      <c r="C14" s="207"/>
      <c r="D14" s="207"/>
      <c r="E14" s="207"/>
      <c r="F14" s="207"/>
      <c r="G14" s="207"/>
      <c r="H14" s="207"/>
    </row>
    <row r="15" spans="1:8" ht="30.75" customHeight="1">
      <c r="A15" s="467" t="s">
        <v>137</v>
      </c>
      <c r="B15" s="467"/>
      <c r="C15" s="467"/>
      <c r="D15" s="467"/>
      <c r="E15" s="467"/>
      <c r="F15" s="467"/>
      <c r="G15" s="467"/>
      <c r="H15" s="467"/>
    </row>
    <row r="16" spans="1:8" ht="38.25" customHeight="1">
      <c r="A16" s="467" t="s">
        <v>581</v>
      </c>
      <c r="B16" s="467"/>
      <c r="C16" s="467"/>
      <c r="D16" s="467"/>
      <c r="E16" s="467"/>
      <c r="F16" s="467"/>
      <c r="G16" s="467"/>
      <c r="H16" s="467"/>
    </row>
    <row r="17" spans="1:8" ht="20">
      <c r="A17" s="467" t="s">
        <v>452</v>
      </c>
      <c r="B17" s="467"/>
      <c r="C17" s="467"/>
      <c r="D17" s="467"/>
      <c r="E17" s="467"/>
      <c r="F17" s="467"/>
      <c r="G17" s="467"/>
      <c r="H17" s="467"/>
    </row>
    <row r="18" spans="1:8" ht="23.25" customHeight="1">
      <c r="A18" s="490"/>
      <c r="B18" s="490"/>
      <c r="C18" s="490"/>
      <c r="D18" s="490"/>
      <c r="E18" s="490"/>
      <c r="F18" s="490"/>
      <c r="G18" s="490"/>
      <c r="H18" s="490"/>
    </row>
    <row r="19" spans="1:8" ht="31.5" customHeight="1">
      <c r="A19" s="491" t="s">
        <v>123</v>
      </c>
      <c r="B19" s="491"/>
      <c r="C19" s="491"/>
      <c r="D19" s="491"/>
      <c r="E19" s="491"/>
      <c r="F19" s="491"/>
      <c r="G19" s="491"/>
      <c r="H19" s="491"/>
    </row>
    <row r="20" spans="1:8" ht="29.25" customHeight="1">
      <c r="B20" s="225"/>
      <c r="C20" s="225"/>
      <c r="D20" s="225"/>
      <c r="E20" s="225"/>
      <c r="F20" s="225"/>
      <c r="G20" s="225"/>
      <c r="H20" s="203" t="s">
        <v>352</v>
      </c>
    </row>
    <row r="21" spans="1:8" ht="43.5" customHeight="1">
      <c r="A21" s="489" t="s">
        <v>155</v>
      </c>
      <c r="B21" s="468" t="s">
        <v>18</v>
      </c>
      <c r="C21" s="468" t="s">
        <v>136</v>
      </c>
      <c r="D21" s="468"/>
      <c r="E21" s="469" t="s">
        <v>455</v>
      </c>
      <c r="F21" s="469"/>
      <c r="G21" s="469"/>
      <c r="H21" s="469"/>
    </row>
    <row r="22" spans="1:8" ht="51" customHeight="1">
      <c r="A22" s="489"/>
      <c r="B22" s="468"/>
      <c r="C22" s="204" t="s">
        <v>453</v>
      </c>
      <c r="D22" s="204" t="s">
        <v>454</v>
      </c>
      <c r="E22" s="200" t="s">
        <v>146</v>
      </c>
      <c r="F22" s="200" t="s">
        <v>142</v>
      </c>
      <c r="G22" s="200" t="s">
        <v>152</v>
      </c>
      <c r="H22" s="200" t="s">
        <v>153</v>
      </c>
    </row>
    <row r="23" spans="1:8" ht="28.5" customHeight="1" thickBot="1">
      <c r="A23" s="205">
        <v>1</v>
      </c>
      <c r="B23" s="204">
        <v>2</v>
      </c>
      <c r="C23" s="205">
        <v>3</v>
      </c>
      <c r="D23" s="204">
        <v>4</v>
      </c>
      <c r="E23" s="205">
        <v>5</v>
      </c>
      <c r="F23" s="204">
        <v>6</v>
      </c>
      <c r="G23" s="205">
        <v>7</v>
      </c>
      <c r="H23" s="204">
        <v>8</v>
      </c>
    </row>
    <row r="24" spans="1:8" s="34" customFormat="1" ht="33" customHeight="1" thickBot="1">
      <c r="A24" s="495" t="s">
        <v>75</v>
      </c>
      <c r="B24" s="496"/>
      <c r="C24" s="496"/>
      <c r="D24" s="496"/>
      <c r="E24" s="496"/>
      <c r="F24" s="496"/>
      <c r="G24" s="496"/>
      <c r="H24" s="497"/>
    </row>
    <row r="25" spans="1:8" s="34" customFormat="1" ht="30.75" customHeight="1">
      <c r="A25" s="226" t="s">
        <v>124</v>
      </c>
      <c r="B25" s="227">
        <v>1000</v>
      </c>
      <c r="C25" s="403">
        <f>'I. Фін результат'!C8</f>
        <v>2565.5</v>
      </c>
      <c r="D25" s="403">
        <f>'I. Фін результат'!D8</f>
        <v>2601.3000000000002</v>
      </c>
      <c r="E25" s="403">
        <f>'I. Фін результат'!E8</f>
        <v>3399.5</v>
      </c>
      <c r="F25" s="403">
        <f>'I. Фін результат'!F8</f>
        <v>2601.3000000000002</v>
      </c>
      <c r="G25" s="403">
        <f t="shared" ref="G25:G35" si="0">IF(F25="(    )",0,F25)-IF(E25="(    )",0,E25)</f>
        <v>-798.19999999999982</v>
      </c>
      <c r="H25" s="404">
        <f t="shared" ref="H25:H35" si="1">IF(IF(E25="(    )",0,E25)=0,0,IF(F25="(    )",0,F25)/IF(E25="(    )",0,E25))*100</f>
        <v>76.520076481835559</v>
      </c>
    </row>
    <row r="26" spans="1:8" s="34" customFormat="1" ht="30.75" customHeight="1">
      <c r="A26" s="226" t="s">
        <v>111</v>
      </c>
      <c r="B26" s="227">
        <v>1010</v>
      </c>
      <c r="C26" s="403">
        <f>'I. Фін результат'!C9</f>
        <v>-3558</v>
      </c>
      <c r="D26" s="403">
        <f>'I. Фін результат'!D9</f>
        <v>-4537.7</v>
      </c>
      <c r="E26" s="403">
        <f>'I. Фін результат'!E9</f>
        <v>-5247.4</v>
      </c>
      <c r="F26" s="403">
        <f>'I. Фін результат'!F9</f>
        <v>-4537.7</v>
      </c>
      <c r="G26" s="403">
        <f t="shared" si="0"/>
        <v>709.69999999999982</v>
      </c>
      <c r="H26" s="404">
        <f t="shared" si="1"/>
        <v>86.475206769066588</v>
      </c>
    </row>
    <row r="27" spans="1:8" s="34" customFormat="1" ht="29.25" customHeight="1">
      <c r="A27" s="130" t="s">
        <v>147</v>
      </c>
      <c r="B27" s="131">
        <v>1020</v>
      </c>
      <c r="C27" s="405">
        <f>SUM(C25:C26)</f>
        <v>-992.5</v>
      </c>
      <c r="D27" s="405">
        <f t="shared" ref="D27:F27" si="2">SUM(D25:D26)</f>
        <v>-1936.3999999999996</v>
      </c>
      <c r="E27" s="405">
        <f t="shared" si="2"/>
        <v>-1847.8999999999996</v>
      </c>
      <c r="F27" s="405">
        <f t="shared" si="2"/>
        <v>-1936.3999999999996</v>
      </c>
      <c r="G27" s="96">
        <f t="shared" si="0"/>
        <v>-88.5</v>
      </c>
      <c r="H27" s="406">
        <f t="shared" si="1"/>
        <v>104.78922019589805</v>
      </c>
    </row>
    <row r="28" spans="1:8" s="34" customFormat="1" ht="30.75" customHeight="1">
      <c r="A28" s="226" t="s">
        <v>353</v>
      </c>
      <c r="B28" s="227">
        <v>1030</v>
      </c>
      <c r="C28" s="403">
        <f>'I. Фін результат'!C19</f>
        <v>-1059.5999999999999</v>
      </c>
      <c r="D28" s="403">
        <f>'I. Фін результат'!D19</f>
        <v>-1411.2</v>
      </c>
      <c r="E28" s="403">
        <f>'I. Фін результат'!E19</f>
        <v>-1202.0000000000002</v>
      </c>
      <c r="F28" s="403">
        <f>'I. Фін результат'!F19</f>
        <v>-1411.2</v>
      </c>
      <c r="G28" s="403">
        <f t="shared" si="0"/>
        <v>-209.19999999999982</v>
      </c>
      <c r="H28" s="404">
        <f t="shared" si="1"/>
        <v>117.4043261231281</v>
      </c>
    </row>
    <row r="29" spans="1:8" s="34" customFormat="1" ht="30.75" customHeight="1">
      <c r="A29" s="226" t="s">
        <v>100</v>
      </c>
      <c r="B29" s="227">
        <v>1060</v>
      </c>
      <c r="C29" s="403">
        <f>'I. Фін результат'!C40</f>
        <v>0</v>
      </c>
      <c r="D29" s="403">
        <f>'I. Фін результат'!D40</f>
        <v>0</v>
      </c>
      <c r="E29" s="403">
        <f>'I. Фін результат'!E40</f>
        <v>0</v>
      </c>
      <c r="F29" s="403">
        <f>'I. Фін результат'!F40</f>
        <v>0</v>
      </c>
      <c r="G29" s="403">
        <f t="shared" si="0"/>
        <v>0</v>
      </c>
      <c r="H29" s="404">
        <f t="shared" si="1"/>
        <v>0</v>
      </c>
    </row>
    <row r="30" spans="1:8" s="34" customFormat="1" ht="30.75" customHeight="1">
      <c r="A30" s="226" t="s">
        <v>354</v>
      </c>
      <c r="B30" s="227">
        <v>1070</v>
      </c>
      <c r="C30" s="403">
        <f>'I. Фін результат'!C48</f>
        <v>1850.3999999999999</v>
      </c>
      <c r="D30" s="403">
        <f>'I. Фін результат'!D48</f>
        <v>3142.5</v>
      </c>
      <c r="E30" s="403">
        <f>'I. Фін результат'!E48</f>
        <v>2851.4999999999995</v>
      </c>
      <c r="F30" s="403">
        <f>'I. Фін результат'!F48</f>
        <v>3142.5</v>
      </c>
      <c r="G30" s="403">
        <f t="shared" si="0"/>
        <v>291.00000000000045</v>
      </c>
      <c r="H30" s="404">
        <f t="shared" si="1"/>
        <v>110.20515518148343</v>
      </c>
    </row>
    <row r="31" spans="1:8" s="34" customFormat="1" ht="30.75" customHeight="1">
      <c r="A31" s="226" t="s">
        <v>27</v>
      </c>
      <c r="B31" s="227">
        <v>1080</v>
      </c>
      <c r="C31" s="403">
        <f>'I. Фін результат'!C52</f>
        <v>-16.399999999999999</v>
      </c>
      <c r="D31" s="403">
        <f>'I. Фін результат'!D52</f>
        <v>-10.600000000000001</v>
      </c>
      <c r="E31" s="403">
        <f>'I. Фін результат'!E52</f>
        <v>-6.6000000000000014</v>
      </c>
      <c r="F31" s="403">
        <f>'I. Фін результат'!F52</f>
        <v>-10.600000000000001</v>
      </c>
      <c r="G31" s="403">
        <f t="shared" si="0"/>
        <v>-4</v>
      </c>
      <c r="H31" s="404">
        <f t="shared" si="1"/>
        <v>160.60606060606059</v>
      </c>
    </row>
    <row r="32" spans="1:8" s="34" customFormat="1" ht="29.25" customHeight="1">
      <c r="A32" s="130" t="s">
        <v>4</v>
      </c>
      <c r="B32" s="131">
        <v>1100</v>
      </c>
      <c r="C32" s="405">
        <f>SUM(C27:C31)</f>
        <v>-218.10000000000005</v>
      </c>
      <c r="D32" s="405">
        <f t="shared" ref="D32:F32" si="3">SUM(D27:D31)</f>
        <v>-215.69999999999945</v>
      </c>
      <c r="E32" s="405">
        <f t="shared" si="3"/>
        <v>-205.00000000000009</v>
      </c>
      <c r="F32" s="405">
        <f t="shared" si="3"/>
        <v>-215.69999999999945</v>
      </c>
      <c r="G32" s="96">
        <f t="shared" si="0"/>
        <v>-10.699999999999363</v>
      </c>
      <c r="H32" s="406">
        <f t="shared" si="1"/>
        <v>105.21951219512164</v>
      </c>
    </row>
    <row r="33" spans="1:8" s="34" customFormat="1" ht="26.25" customHeight="1">
      <c r="A33" s="133" t="s">
        <v>101</v>
      </c>
      <c r="B33" s="131">
        <v>1310</v>
      </c>
      <c r="C33" s="405">
        <f>'I. Фін результат'!C88</f>
        <v>213.39999999999995</v>
      </c>
      <c r="D33" s="405">
        <f>'I. Фін результат'!D88</f>
        <v>484.2000000000005</v>
      </c>
      <c r="E33" s="405">
        <f>'I. Фін результат'!E88</f>
        <v>229.59999999999994</v>
      </c>
      <c r="F33" s="405">
        <f>'I. Фін результат'!F88</f>
        <v>484.2000000000005</v>
      </c>
      <c r="G33" s="96">
        <f t="shared" si="0"/>
        <v>254.60000000000056</v>
      </c>
      <c r="H33" s="406">
        <f t="shared" si="1"/>
        <v>210.88850174216054</v>
      </c>
    </row>
    <row r="34" spans="1:8" s="34" customFormat="1" ht="29.25" customHeight="1">
      <c r="A34" s="130" t="s">
        <v>133</v>
      </c>
      <c r="B34" s="131">
        <v>5010</v>
      </c>
      <c r="C34" s="405">
        <f>IF(C25=0,0,C33/C25*100)</f>
        <v>8.3180666536737462</v>
      </c>
      <c r="D34" s="405">
        <f t="shared" ref="D34:F34" si="4">IF(D25=0,0,D33/D25*100)</f>
        <v>18.613770038057911</v>
      </c>
      <c r="E34" s="405">
        <f t="shared" si="4"/>
        <v>6.7539344021179577</v>
      </c>
      <c r="F34" s="405">
        <f t="shared" si="4"/>
        <v>18.613770038057911</v>
      </c>
      <c r="G34" s="96">
        <f t="shared" si="0"/>
        <v>11.859835635939953</v>
      </c>
      <c r="H34" s="406">
        <f t="shared" si="1"/>
        <v>275.59891656959007</v>
      </c>
    </row>
    <row r="35" spans="1:8" s="34" customFormat="1" ht="30.75" customHeight="1">
      <c r="A35" s="226" t="s">
        <v>189</v>
      </c>
      <c r="B35" s="227">
        <v>1110</v>
      </c>
      <c r="C35" s="403">
        <f>'I. Фін результат'!C60</f>
        <v>0</v>
      </c>
      <c r="D35" s="403">
        <f>'I. Фін результат'!D60</f>
        <v>0</v>
      </c>
      <c r="E35" s="403">
        <f>'I. Фін результат'!E60</f>
        <v>0</v>
      </c>
      <c r="F35" s="403">
        <f>'I. Фін результат'!F60</f>
        <v>0</v>
      </c>
      <c r="G35" s="403">
        <f t="shared" si="0"/>
        <v>0</v>
      </c>
      <c r="H35" s="404">
        <f t="shared" si="1"/>
        <v>0</v>
      </c>
    </row>
    <row r="36" spans="1:8" s="34" customFormat="1" ht="30.75" customHeight="1">
      <c r="A36" s="226" t="s">
        <v>190</v>
      </c>
      <c r="B36" s="227">
        <v>1120</v>
      </c>
      <c r="C36" s="403">
        <f>'I. Фін результат'!C61</f>
        <v>0</v>
      </c>
      <c r="D36" s="403">
        <f>'I. Фін результат'!D61</f>
        <v>0</v>
      </c>
      <c r="E36" s="403">
        <f>'I. Фін результат'!E61</f>
        <v>0</v>
      </c>
      <c r="F36" s="403">
        <f>'I. Фін результат'!F61</f>
        <v>0</v>
      </c>
      <c r="G36" s="407">
        <f t="shared" ref="G36" si="5">IF(F36="(    )",0,F36)-IF(E36="(    )",0,E36)</f>
        <v>0</v>
      </c>
      <c r="H36" s="407">
        <f>IF(IF(E36="(    )",0,E36)=0,0,IF(F36="(    )",0,F36)/IF(E36="(    )",0,E36))*100</f>
        <v>0</v>
      </c>
    </row>
    <row r="37" spans="1:8" s="34" customFormat="1" ht="30.75" customHeight="1">
      <c r="A37" s="226" t="s">
        <v>191</v>
      </c>
      <c r="B37" s="227">
        <v>1130</v>
      </c>
      <c r="C37" s="403">
        <f>'I. Фін результат'!C62</f>
        <v>0</v>
      </c>
      <c r="D37" s="403">
        <f>'I. Фін результат'!D62</f>
        <v>0</v>
      </c>
      <c r="E37" s="403">
        <f>'I. Фін результат'!E62</f>
        <v>0</v>
      </c>
      <c r="F37" s="403">
        <f>'I. Фін результат'!F62</f>
        <v>0</v>
      </c>
      <c r="G37" s="403">
        <f t="shared" ref="G37:G58" si="6">IF(F37="(    )",0,F37)-IF(E37="(    )",0,E37)</f>
        <v>0</v>
      </c>
      <c r="H37" s="404">
        <f t="shared" ref="H37:H58" si="7">IF(IF(E37="(    )",0,E37)=0,0,IF(F37="(    )",0,F37)/IF(E37="(    )",0,E37))*100</f>
        <v>0</v>
      </c>
    </row>
    <row r="38" spans="1:8" s="34" customFormat="1" ht="30.75" customHeight="1">
      <c r="A38" s="226" t="s">
        <v>192</v>
      </c>
      <c r="B38" s="227">
        <v>1140</v>
      </c>
      <c r="C38" s="403" t="str">
        <f>'I. Фін результат'!C63</f>
        <v>(    )</v>
      </c>
      <c r="D38" s="403" t="str">
        <f>'I. Фін результат'!D63</f>
        <v>(    )</v>
      </c>
      <c r="E38" s="403" t="str">
        <f>'I. Фін результат'!E63</f>
        <v>(    )</v>
      </c>
      <c r="F38" s="403" t="str">
        <f>'I. Фін результат'!F63</f>
        <v>(    )</v>
      </c>
      <c r="G38" s="96">
        <f t="shared" si="6"/>
        <v>0</v>
      </c>
      <c r="H38" s="404">
        <f t="shared" si="7"/>
        <v>0</v>
      </c>
    </row>
    <row r="39" spans="1:8" s="34" customFormat="1" ht="30.75" customHeight="1">
      <c r="A39" s="226" t="s">
        <v>355</v>
      </c>
      <c r="B39" s="227">
        <v>1150</v>
      </c>
      <c r="C39" s="403">
        <f>'I. Фін результат'!C64</f>
        <v>211</v>
      </c>
      <c r="D39" s="403">
        <f>'I. Фін результат'!D64</f>
        <v>209.9</v>
      </c>
      <c r="E39" s="403">
        <f>'I. Фін результат'!E64</f>
        <v>205</v>
      </c>
      <c r="F39" s="403">
        <f>'I. Фін результат'!F64</f>
        <v>209.9</v>
      </c>
      <c r="G39" s="408">
        <f t="shared" si="6"/>
        <v>4.9000000000000057</v>
      </c>
      <c r="H39" s="404">
        <f t="shared" si="7"/>
        <v>102.39024390243902</v>
      </c>
    </row>
    <row r="40" spans="1:8" s="34" customFormat="1" ht="30.75" customHeight="1">
      <c r="A40" s="226" t="s">
        <v>356</v>
      </c>
      <c r="B40" s="227">
        <v>1160</v>
      </c>
      <c r="C40" s="403">
        <f>'I. Фін результат'!C67</f>
        <v>0</v>
      </c>
      <c r="D40" s="403">
        <f>'I. Фін результат'!D67</f>
        <v>0</v>
      </c>
      <c r="E40" s="403">
        <f>'I. Фін результат'!E67</f>
        <v>0</v>
      </c>
      <c r="F40" s="403">
        <f>'I. Фін результат'!F67</f>
        <v>0</v>
      </c>
      <c r="G40" s="408">
        <f t="shared" si="6"/>
        <v>0</v>
      </c>
      <c r="H40" s="404">
        <f t="shared" si="7"/>
        <v>0</v>
      </c>
    </row>
    <row r="41" spans="1:8" s="34" customFormat="1" ht="29.25" customHeight="1">
      <c r="A41" s="130" t="s">
        <v>74</v>
      </c>
      <c r="B41" s="131">
        <v>1170</v>
      </c>
      <c r="C41" s="405">
        <f>SUM(C32,C35:C40)</f>
        <v>-7.1000000000000512</v>
      </c>
      <c r="D41" s="405">
        <f t="shared" ref="D41:F41" si="8">SUM(D32,D35:D40)</f>
        <v>-5.7999999999994429</v>
      </c>
      <c r="E41" s="405">
        <f t="shared" si="8"/>
        <v>-8.5265128291212022E-14</v>
      </c>
      <c r="F41" s="405">
        <f t="shared" si="8"/>
        <v>-5.7999999999994429</v>
      </c>
      <c r="G41" s="96">
        <f t="shared" si="6"/>
        <v>-5.7999999999993577</v>
      </c>
      <c r="H41" s="406">
        <v>0</v>
      </c>
    </row>
    <row r="42" spans="1:8" s="34" customFormat="1" ht="30.75" customHeight="1">
      <c r="A42" s="226" t="s">
        <v>199</v>
      </c>
      <c r="B42" s="227">
        <v>1180</v>
      </c>
      <c r="C42" s="403">
        <f>'I. Фін результат'!C71</f>
        <v>-10.4</v>
      </c>
      <c r="D42" s="403">
        <f>'I. Фін результат'!D71</f>
        <v>-35.1</v>
      </c>
      <c r="E42" s="403">
        <f>'I. Фін результат'!E71</f>
        <v>0</v>
      </c>
      <c r="F42" s="403">
        <f>'I. Фін результат'!F71</f>
        <v>-35.1</v>
      </c>
      <c r="G42" s="408">
        <f t="shared" si="6"/>
        <v>-35.1</v>
      </c>
      <c r="H42" s="404">
        <f t="shared" si="7"/>
        <v>0</v>
      </c>
    </row>
    <row r="43" spans="1:8" s="34" customFormat="1" ht="30.75" customHeight="1">
      <c r="A43" s="226" t="s">
        <v>200</v>
      </c>
      <c r="B43" s="227">
        <v>1181</v>
      </c>
      <c r="C43" s="403">
        <f>'I. Фін результат'!C72</f>
        <v>0</v>
      </c>
      <c r="D43" s="403">
        <f>'I. Фін результат'!D72</f>
        <v>0</v>
      </c>
      <c r="E43" s="403">
        <f>'I. Фін результат'!E72</f>
        <v>0</v>
      </c>
      <c r="F43" s="403">
        <f>'I. Фін результат'!F72</f>
        <v>0</v>
      </c>
      <c r="G43" s="403">
        <f t="shared" si="6"/>
        <v>0</v>
      </c>
      <c r="H43" s="404">
        <f t="shared" si="7"/>
        <v>0</v>
      </c>
    </row>
    <row r="44" spans="1:8" s="34" customFormat="1" ht="30.75" customHeight="1">
      <c r="A44" s="226" t="s">
        <v>201</v>
      </c>
      <c r="B44" s="227">
        <v>1190</v>
      </c>
      <c r="C44" s="403">
        <f>'I. Фін результат'!C73</f>
        <v>0</v>
      </c>
      <c r="D44" s="403">
        <f>'I. Фін результат'!D73</f>
        <v>0</v>
      </c>
      <c r="E44" s="403">
        <f>'I. Фін результат'!E73</f>
        <v>0</v>
      </c>
      <c r="F44" s="403">
        <f>'I. Фін результат'!F73</f>
        <v>0</v>
      </c>
      <c r="G44" s="403">
        <f t="shared" si="6"/>
        <v>0</v>
      </c>
      <c r="H44" s="404">
        <f t="shared" si="7"/>
        <v>0</v>
      </c>
    </row>
    <row r="45" spans="1:8" s="34" customFormat="1" ht="30.75" customHeight="1">
      <c r="A45" s="226" t="s">
        <v>202</v>
      </c>
      <c r="B45" s="227">
        <v>1191</v>
      </c>
      <c r="C45" s="403" t="str">
        <f>'I. Фін результат'!C74</f>
        <v>(    )</v>
      </c>
      <c r="D45" s="403" t="str">
        <f>'I. Фін результат'!D74</f>
        <v>(    )</v>
      </c>
      <c r="E45" s="403" t="str">
        <f>'I. Фін результат'!E74</f>
        <v>(    )</v>
      </c>
      <c r="F45" s="403" t="str">
        <f>'I. Фін результат'!F74</f>
        <v>(    )</v>
      </c>
      <c r="G45" s="403">
        <f t="shared" si="6"/>
        <v>0</v>
      </c>
      <c r="H45" s="404">
        <f t="shared" si="7"/>
        <v>0</v>
      </c>
    </row>
    <row r="46" spans="1:8" s="34" customFormat="1" ht="29.25" customHeight="1">
      <c r="A46" s="130" t="s">
        <v>234</v>
      </c>
      <c r="B46" s="131">
        <v>1200</v>
      </c>
      <c r="C46" s="405">
        <f>SUM(C41:C45)</f>
        <v>-17.50000000000005</v>
      </c>
      <c r="D46" s="405">
        <f t="shared" ref="D46:F46" si="9">SUM(D41:D45)</f>
        <v>-40.899999999999444</v>
      </c>
      <c r="E46" s="405">
        <f t="shared" si="9"/>
        <v>-8.5265128291212022E-14</v>
      </c>
      <c r="F46" s="405">
        <f t="shared" si="9"/>
        <v>-40.899999999999444</v>
      </c>
      <c r="G46" s="96">
        <f t="shared" si="6"/>
        <v>-40.899999999999359</v>
      </c>
      <c r="H46" s="406">
        <v>0</v>
      </c>
    </row>
    <row r="47" spans="1:8" s="34" customFormat="1" ht="30.75" customHeight="1">
      <c r="A47" s="226" t="s">
        <v>321</v>
      </c>
      <c r="B47" s="227">
        <v>1201</v>
      </c>
      <c r="C47" s="403">
        <v>0</v>
      </c>
      <c r="D47" s="403">
        <v>0</v>
      </c>
      <c r="E47" s="403">
        <v>0</v>
      </c>
      <c r="F47" s="403">
        <v>0</v>
      </c>
      <c r="G47" s="408">
        <f t="shared" si="6"/>
        <v>0</v>
      </c>
      <c r="H47" s="404">
        <f t="shared" si="7"/>
        <v>0</v>
      </c>
    </row>
    <row r="48" spans="1:8" s="34" customFormat="1" ht="30.75" customHeight="1">
      <c r="A48" s="226" t="s">
        <v>322</v>
      </c>
      <c r="B48" s="227">
        <v>1202</v>
      </c>
      <c r="C48" s="403">
        <f>'I. Фін результат'!C77</f>
        <v>-17.50000000000005</v>
      </c>
      <c r="D48" s="403">
        <f>'I. Фін результат'!D77</f>
        <v>-40.899999999999444</v>
      </c>
      <c r="E48" s="403">
        <f>'I. Фін результат'!E77</f>
        <v>-8.5265128291212022E-14</v>
      </c>
      <c r="F48" s="403">
        <f>'I. Фін результат'!F77</f>
        <v>-40.899999999999444</v>
      </c>
      <c r="G48" s="407">
        <f>IF(F48="",0,F48)-IF(E48="",0,E48)</f>
        <v>-40.899999999999359</v>
      </c>
      <c r="H48" s="407">
        <v>0</v>
      </c>
    </row>
    <row r="49" spans="1:8" s="34" customFormat="1" ht="29.25" customHeight="1">
      <c r="A49" s="130" t="s">
        <v>19</v>
      </c>
      <c r="B49" s="131">
        <v>1210</v>
      </c>
      <c r="C49" s="405">
        <f>SUM(C25,C30,C35,C37,C39,C43,C44)</f>
        <v>4626.8999999999996</v>
      </c>
      <c r="D49" s="405">
        <f>SUM(D25,D30,D35,D37,D39,D43,D44)</f>
        <v>5953.7</v>
      </c>
      <c r="E49" s="405">
        <f>SUM(E25,E30,E35,E37,E39,E43,E44)</f>
        <v>6456</v>
      </c>
      <c r="F49" s="405">
        <f>SUM(F25,F30,F35,F37,F39,F43,F44)</f>
        <v>5953.7</v>
      </c>
      <c r="G49" s="96">
        <f t="shared" si="6"/>
        <v>-502.30000000000018</v>
      </c>
      <c r="H49" s="406">
        <f t="shared" si="7"/>
        <v>92.219640644361832</v>
      </c>
    </row>
    <row r="50" spans="1:8" s="34" customFormat="1" ht="29.25" customHeight="1">
      <c r="A50" s="130" t="s">
        <v>89</v>
      </c>
      <c r="B50" s="131">
        <v>1220</v>
      </c>
      <c r="C50" s="405">
        <f>SUM(C26,C28,C29,C31,C36,C38,C40,C42,C45)</f>
        <v>-4644.3999999999996</v>
      </c>
      <c r="D50" s="405">
        <f>SUM(D26,D28,D29,D31,D36,D38,D40,D42,D45)</f>
        <v>-5994.6</v>
      </c>
      <c r="E50" s="405">
        <f>SUM(E26,E28,E29,E31,E36,E38,E40,E42,E45)</f>
        <v>-6456</v>
      </c>
      <c r="F50" s="405">
        <f>SUM(F26,F28,F29,F31,F36,F38,F40,F42,F45)</f>
        <v>-5994.6</v>
      </c>
      <c r="G50" s="96">
        <f t="shared" si="6"/>
        <v>461.39999999999964</v>
      </c>
      <c r="H50" s="406">
        <f t="shared" si="7"/>
        <v>92.853159851301129</v>
      </c>
    </row>
    <row r="51" spans="1:8" s="34" customFormat="1" ht="30.75" customHeight="1">
      <c r="A51" s="226" t="s">
        <v>145</v>
      </c>
      <c r="B51" s="227">
        <v>1230</v>
      </c>
      <c r="C51" s="403">
        <f>'I. Фін результат'!C80</f>
        <v>0</v>
      </c>
      <c r="D51" s="403">
        <f>'I. Фін результат'!D80</f>
        <v>0</v>
      </c>
      <c r="E51" s="403">
        <f>'I. Фін результат'!E80</f>
        <v>0</v>
      </c>
      <c r="F51" s="403">
        <f>'I. Фін результат'!F80</f>
        <v>0</v>
      </c>
      <c r="G51" s="403">
        <f t="shared" si="6"/>
        <v>0</v>
      </c>
      <c r="H51" s="404">
        <f t="shared" si="7"/>
        <v>0</v>
      </c>
    </row>
    <row r="52" spans="1:8" s="34" customFormat="1" ht="29.25" customHeight="1">
      <c r="A52" s="130" t="s">
        <v>135</v>
      </c>
      <c r="B52" s="131"/>
      <c r="C52" s="405"/>
      <c r="D52" s="405"/>
      <c r="E52" s="405"/>
      <c r="F52" s="405"/>
      <c r="G52" s="96">
        <f t="shared" si="6"/>
        <v>0</v>
      </c>
      <c r="H52" s="406">
        <f t="shared" si="7"/>
        <v>0</v>
      </c>
    </row>
    <row r="53" spans="1:8" s="34" customFormat="1" ht="31.5" customHeight="1">
      <c r="A53" s="226" t="s">
        <v>440</v>
      </c>
      <c r="B53" s="227">
        <v>1400</v>
      </c>
      <c r="C53" s="403">
        <f>'I. Фін результат'!C90</f>
        <v>1224.3999999999996</v>
      </c>
      <c r="D53" s="403">
        <f>'I. Фін результат'!D90</f>
        <v>2023</v>
      </c>
      <c r="E53" s="403">
        <f>'I. Фін результат'!E90</f>
        <v>2896.4</v>
      </c>
      <c r="F53" s="403">
        <f>'I. Фін результат'!F90</f>
        <v>2023</v>
      </c>
      <c r="G53" s="403">
        <f t="shared" si="6"/>
        <v>-873.40000000000009</v>
      </c>
      <c r="H53" s="404">
        <f t="shared" si="7"/>
        <v>69.845325231321638</v>
      </c>
    </row>
    <row r="54" spans="1:8" s="34" customFormat="1" ht="30.75" customHeight="1">
      <c r="A54" s="226" t="s">
        <v>5</v>
      </c>
      <c r="B54" s="227">
        <v>1410</v>
      </c>
      <c r="C54" s="403">
        <f>'I. Фін результат'!C91</f>
        <v>1762.2</v>
      </c>
      <c r="D54" s="403">
        <f>'I. Фін результат'!D91</f>
        <v>2084.7000000000003</v>
      </c>
      <c r="E54" s="403">
        <f>'I. Фін результат'!E91</f>
        <v>1876.3</v>
      </c>
      <c r="F54" s="403">
        <f>'I. Фін результат'!F91</f>
        <v>2084.7000000000003</v>
      </c>
      <c r="G54" s="403">
        <f t="shared" si="6"/>
        <v>208.40000000000032</v>
      </c>
      <c r="H54" s="404">
        <f t="shared" si="7"/>
        <v>111.10696583701969</v>
      </c>
    </row>
    <row r="55" spans="1:8" s="34" customFormat="1" ht="35.25" customHeight="1">
      <c r="A55" s="226" t="s">
        <v>6</v>
      </c>
      <c r="B55" s="227">
        <v>1420</v>
      </c>
      <c r="C55" s="403">
        <f>'I. Фін результат'!C92</f>
        <v>365.40000000000003</v>
      </c>
      <c r="D55" s="403">
        <f>'I. Фін результат'!D92</f>
        <v>423.09999999999997</v>
      </c>
      <c r="E55" s="403">
        <f>'I. Фін результат'!E92</f>
        <v>409.8</v>
      </c>
      <c r="F55" s="403">
        <f>'I. Фін результат'!F92</f>
        <v>423.09999999999997</v>
      </c>
      <c r="G55" s="403">
        <f t="shared" si="6"/>
        <v>13.299999999999955</v>
      </c>
      <c r="H55" s="404">
        <f t="shared" si="7"/>
        <v>103.24548560273303</v>
      </c>
    </row>
    <row r="56" spans="1:8" s="34" customFormat="1" ht="34.5" customHeight="1">
      <c r="A56" s="226" t="s">
        <v>7</v>
      </c>
      <c r="B56" s="227">
        <v>1430</v>
      </c>
      <c r="C56" s="403">
        <f>'I. Фін результат'!C93</f>
        <v>431.5</v>
      </c>
      <c r="D56" s="403">
        <f>'I. Фін результат'!D93</f>
        <v>699.9</v>
      </c>
      <c r="E56" s="403">
        <f>'I. Фін результат'!E93</f>
        <v>434.6</v>
      </c>
      <c r="F56" s="403">
        <f>'I. Фін результат'!F93</f>
        <v>699.9</v>
      </c>
      <c r="G56" s="403">
        <f t="shared" si="6"/>
        <v>265.29999999999995</v>
      </c>
      <c r="H56" s="404">
        <f t="shared" si="7"/>
        <v>161.04463874827425</v>
      </c>
    </row>
    <row r="57" spans="1:8" s="34" customFormat="1" ht="33" customHeight="1">
      <c r="A57" s="226" t="s">
        <v>27</v>
      </c>
      <c r="B57" s="227">
        <v>1440</v>
      </c>
      <c r="C57" s="403">
        <f>'I. Фін результат'!C94</f>
        <v>860.90000000000009</v>
      </c>
      <c r="D57" s="403">
        <f>'I. Фін результат'!D94</f>
        <v>728.8</v>
      </c>
      <c r="E57" s="403">
        <f>'I. Фін результат'!E94</f>
        <v>838.9</v>
      </c>
      <c r="F57" s="403">
        <f>'I. Фін результат'!F94</f>
        <v>728.8</v>
      </c>
      <c r="G57" s="403">
        <f t="shared" si="6"/>
        <v>-110.10000000000002</v>
      </c>
      <c r="H57" s="404">
        <f t="shared" si="7"/>
        <v>86.875670520920238</v>
      </c>
    </row>
    <row r="58" spans="1:8" s="34" customFormat="1" ht="33.75" customHeight="1" thickBot="1">
      <c r="A58" s="130" t="s">
        <v>50</v>
      </c>
      <c r="B58" s="131">
        <v>1450</v>
      </c>
      <c r="C58" s="405">
        <f>SUM(C53:C57)</f>
        <v>4644.3999999999996</v>
      </c>
      <c r="D58" s="405">
        <f t="shared" ref="D58:F58" si="10">SUM(D53:D57)</f>
        <v>5959.5000000000009</v>
      </c>
      <c r="E58" s="405">
        <f t="shared" si="10"/>
        <v>6456</v>
      </c>
      <c r="F58" s="405">
        <f t="shared" si="10"/>
        <v>5959.5000000000009</v>
      </c>
      <c r="G58" s="96">
        <f t="shared" si="6"/>
        <v>-496.49999999999909</v>
      </c>
      <c r="H58" s="406">
        <f t="shared" si="7"/>
        <v>92.309479553903358</v>
      </c>
    </row>
    <row r="59" spans="1:8" s="34" customFormat="1" ht="33.75" customHeight="1" thickBot="1">
      <c r="A59" s="480" t="s">
        <v>104</v>
      </c>
      <c r="B59" s="481"/>
      <c r="C59" s="481"/>
      <c r="D59" s="481"/>
      <c r="E59" s="481"/>
      <c r="F59" s="481"/>
      <c r="G59" s="481"/>
      <c r="H59" s="482"/>
    </row>
    <row r="60" spans="1:8" s="34" customFormat="1" ht="37.5" customHeight="1">
      <c r="A60" s="492" t="s">
        <v>357</v>
      </c>
      <c r="B60" s="493"/>
      <c r="C60" s="493"/>
      <c r="D60" s="493"/>
      <c r="E60" s="493"/>
      <c r="F60" s="493"/>
      <c r="G60" s="493"/>
      <c r="H60" s="494"/>
    </row>
    <row r="61" spans="1:8" ht="50.25" customHeight="1">
      <c r="A61" s="134" t="s">
        <v>365</v>
      </c>
      <c r="B61" s="135">
        <v>2110</v>
      </c>
      <c r="C61" s="407">
        <f>'ІІ. Розр. з бюджетом'!C19</f>
        <v>262.59999999999997</v>
      </c>
      <c r="D61" s="407">
        <f>'ІІ. Розр. з бюджетом'!D19</f>
        <v>126.30000000000001</v>
      </c>
      <c r="E61" s="407">
        <f>'ІІ. Розр. з бюджетом'!E19</f>
        <v>183</v>
      </c>
      <c r="F61" s="407">
        <f>'ІІ. Розр. з бюджетом'!F19</f>
        <v>126.30000000000001</v>
      </c>
      <c r="G61" s="403">
        <f t="shared" ref="G61" si="11">IF(F61="(    )",0,F61)-IF(E61="(    )",0,E61)</f>
        <v>-56.699999999999989</v>
      </c>
      <c r="H61" s="404">
        <f t="shared" ref="H61" si="12">IF(IF(E61="(    )",0,E61)=0,0,IF(F61="(    )",0,F61)/IF(E61="(    )",0,E61))*100</f>
        <v>69.016393442622956</v>
      </c>
    </row>
    <row r="62" spans="1:8" ht="51" customHeight="1">
      <c r="A62" s="134" t="s">
        <v>359</v>
      </c>
      <c r="B62" s="137">
        <v>2120</v>
      </c>
      <c r="C62" s="409">
        <f>'ІІ. Розр. з бюджетом'!C27</f>
        <v>548.70000000000005</v>
      </c>
      <c r="D62" s="409">
        <f>'ІІ. Розр. з бюджетом'!D27</f>
        <v>656.6</v>
      </c>
      <c r="E62" s="409">
        <f>'ІІ. Розр. з бюджетом'!E27</f>
        <v>497.1</v>
      </c>
      <c r="F62" s="409">
        <f>'ІІ. Розр. з бюджетом'!F27</f>
        <v>656.6</v>
      </c>
      <c r="G62" s="408">
        <f t="shared" ref="G62:G64" si="13">IF(F62="(    )",0,F62)-IF(E62="(    )",0,E62)</f>
        <v>159.5</v>
      </c>
      <c r="H62" s="404">
        <f t="shared" ref="H62:H64" si="14">IF(IF(E62="(    )",0,E62)=0,0,IF(F62="(    )",0,F62)/IF(E62="(    )",0,E62))*100</f>
        <v>132.08609937638303</v>
      </c>
    </row>
    <row r="63" spans="1:8" ht="36.75" customHeight="1">
      <c r="A63" s="134" t="s">
        <v>360</v>
      </c>
      <c r="B63" s="137">
        <v>2130</v>
      </c>
      <c r="C63" s="409">
        <f>'ІІ. Розр. з бюджетом'!C36</f>
        <v>364</v>
      </c>
      <c r="D63" s="409">
        <f>'ІІ. Розр. з бюджетом'!D36</f>
        <v>422.4</v>
      </c>
      <c r="E63" s="409">
        <f>'ІІ. Розр. з бюджетом'!E36</f>
        <v>425</v>
      </c>
      <c r="F63" s="409">
        <f>'ІІ. Розр. з бюджетом'!F36</f>
        <v>422.4</v>
      </c>
      <c r="G63" s="408">
        <f t="shared" si="13"/>
        <v>-2.6000000000000227</v>
      </c>
      <c r="H63" s="404">
        <f t="shared" si="14"/>
        <v>99.388235294117649</v>
      </c>
    </row>
    <row r="64" spans="1:8" s="34" customFormat="1" ht="33" customHeight="1" thickBot="1">
      <c r="A64" s="133" t="s">
        <v>406</v>
      </c>
      <c r="B64" s="380">
        <v>2200</v>
      </c>
      <c r="C64" s="410">
        <f>'ІІ. Розр. з бюджетом'!C43</f>
        <v>1175.8999999999999</v>
      </c>
      <c r="D64" s="410">
        <f>'ІІ. Розр. з бюджетом'!D43</f>
        <v>1205.3000000000002</v>
      </c>
      <c r="E64" s="410">
        <f>'ІІ. Розр. з бюджетом'!E43</f>
        <v>1105.0999999999999</v>
      </c>
      <c r="F64" s="410">
        <f>'ІІ. Розр. з бюджетом'!F43</f>
        <v>1205.3000000000002</v>
      </c>
      <c r="G64" s="96">
        <f t="shared" si="13"/>
        <v>100.20000000000027</v>
      </c>
      <c r="H64" s="406">
        <f t="shared" si="14"/>
        <v>109.06705275540678</v>
      </c>
    </row>
    <row r="65" spans="1:8" s="34" customFormat="1" ht="33" customHeight="1" thickBot="1">
      <c r="A65" s="480" t="s">
        <v>241</v>
      </c>
      <c r="B65" s="481"/>
      <c r="C65" s="481"/>
      <c r="D65" s="481"/>
      <c r="E65" s="481"/>
      <c r="F65" s="481"/>
      <c r="G65" s="481"/>
      <c r="H65" s="482"/>
    </row>
    <row r="66" spans="1:8" s="34" customFormat="1" ht="37.5" customHeight="1">
      <c r="A66" s="138" t="s">
        <v>238</v>
      </c>
      <c r="B66" s="139">
        <v>3405</v>
      </c>
      <c r="C66" s="410">
        <f>'ІІІ. Рух грош. коштів'!C66</f>
        <v>10</v>
      </c>
      <c r="D66" s="410">
        <f>'ІІІ. Рух грош. коштів'!D66</f>
        <v>55.399999999998954</v>
      </c>
      <c r="E66" s="410">
        <f>'ІІІ. Рух грош. коштів'!E66</f>
        <v>0.6</v>
      </c>
      <c r="F66" s="410">
        <f>'ІІІ. Рух грош. коштів'!F66</f>
        <v>55.399999999998954</v>
      </c>
      <c r="G66" s="96">
        <f t="shared" ref="G66" si="15">IF(F66="(    )",0,F66)-IF(E66="(    )",0,E66)</f>
        <v>54.799999999998953</v>
      </c>
      <c r="H66" s="406">
        <f t="shared" ref="H66" si="16">IF(IF(E66="(    )",0,E66)=0,0,IF(F66="(    )",0,F66)/IF(E66="(    )",0,E66))*100</f>
        <v>9233.3333333331593</v>
      </c>
    </row>
    <row r="67" spans="1:8" s="34" customFormat="1" ht="33" customHeight="1">
      <c r="A67" s="140" t="s">
        <v>284</v>
      </c>
      <c r="B67" s="141">
        <v>3030</v>
      </c>
      <c r="C67" s="409">
        <f>'ІІІ. Рух грош. коштів'!C12</f>
        <v>1840.1</v>
      </c>
      <c r="D67" s="409">
        <f>'ІІІ. Рух грош. коштів'!D12</f>
        <v>3141.1</v>
      </c>
      <c r="E67" s="409">
        <f>'ІІІ. Рух грош. коштів'!E12</f>
        <v>2849.9</v>
      </c>
      <c r="F67" s="409">
        <f>'ІІІ. Рух грош. коштів'!F12</f>
        <v>3141.1</v>
      </c>
      <c r="G67" s="408">
        <f t="shared" ref="G67:G72" si="17">IF(F67="(    )",0,F67)-IF(E67="(    )",0,E67)</f>
        <v>291.19999999999982</v>
      </c>
      <c r="H67" s="404">
        <f t="shared" ref="H67:H72" si="18">IF(IF(E67="(    )",0,E67)=0,0,IF(F67="(    )",0,F67)/IF(E67="(    )",0,E67))*100</f>
        <v>110.21790238253972</v>
      </c>
    </row>
    <row r="68" spans="1:8" s="34" customFormat="1" ht="33" customHeight="1">
      <c r="A68" s="140" t="s">
        <v>232</v>
      </c>
      <c r="B68" s="141">
        <v>3195</v>
      </c>
      <c r="C68" s="409">
        <f>'ІІІ. Рух грош. коштів'!C34</f>
        <v>85.699999999998909</v>
      </c>
      <c r="D68" s="409">
        <f>'ІІІ. Рух грош. коштів'!D34</f>
        <v>347.10000000000036</v>
      </c>
      <c r="E68" s="409">
        <f>'ІІІ. Рух грош. коштів'!E34</f>
        <v>0</v>
      </c>
      <c r="F68" s="409">
        <f>'ІІІ. Рух грош. коштів'!F34</f>
        <v>347.10000000000036</v>
      </c>
      <c r="G68" s="408">
        <f t="shared" si="17"/>
        <v>347.10000000000036</v>
      </c>
      <c r="H68" s="404">
        <f t="shared" si="18"/>
        <v>0</v>
      </c>
    </row>
    <row r="69" spans="1:8" s="34" customFormat="1" ht="33" customHeight="1">
      <c r="A69" s="140" t="s">
        <v>105</v>
      </c>
      <c r="B69" s="141">
        <v>3295</v>
      </c>
      <c r="C69" s="409">
        <f>'ІІІ. Рух грош. коштів'!C52</f>
        <v>-40.299999999999955</v>
      </c>
      <c r="D69" s="409">
        <f>'ІІІ. Рух грош. коштів'!D52</f>
        <v>-239.4</v>
      </c>
      <c r="E69" s="409">
        <f>'ІІІ. Рух грош. коштів'!E52</f>
        <v>0</v>
      </c>
      <c r="F69" s="409">
        <f>'ІІІ. Рух грош. коштів'!F52</f>
        <v>-239.4</v>
      </c>
      <c r="G69" s="408">
        <f t="shared" si="17"/>
        <v>-239.4</v>
      </c>
      <c r="H69" s="404">
        <f t="shared" si="18"/>
        <v>0</v>
      </c>
    </row>
    <row r="70" spans="1:8" s="34" customFormat="1" ht="33" customHeight="1">
      <c r="A70" s="140" t="s">
        <v>240</v>
      </c>
      <c r="B70" s="141">
        <v>3395</v>
      </c>
      <c r="C70" s="409">
        <f>'ІІІ. Рух грош. коштів'!C64</f>
        <v>0</v>
      </c>
      <c r="D70" s="409">
        <f>'ІІІ. Рух грош. коштів'!D64</f>
        <v>0</v>
      </c>
      <c r="E70" s="409">
        <f>'ІІІ. Рух грош. коштів'!E64</f>
        <v>0</v>
      </c>
      <c r="F70" s="409">
        <f>'ІІІ. Рух грош. коштів'!F64</f>
        <v>0</v>
      </c>
      <c r="G70" s="408">
        <f t="shared" si="17"/>
        <v>0</v>
      </c>
      <c r="H70" s="404">
        <f t="shared" si="18"/>
        <v>0</v>
      </c>
    </row>
    <row r="71" spans="1:8" s="34" customFormat="1" ht="33" customHeight="1">
      <c r="A71" s="140" t="s">
        <v>108</v>
      </c>
      <c r="B71" s="141">
        <v>3410</v>
      </c>
      <c r="C71" s="409">
        <f>'ІІІ. Рух грош. коштів'!C67</f>
        <v>0</v>
      </c>
      <c r="D71" s="409">
        <f>'ІІІ. Рух грош. коштів'!D67</f>
        <v>0</v>
      </c>
      <c r="E71" s="409">
        <f>'ІІІ. Рух грош. коштів'!E67</f>
        <v>0</v>
      </c>
      <c r="F71" s="409">
        <f>'ІІІ. Рух грош. коштів'!F67</f>
        <v>0</v>
      </c>
      <c r="G71" s="408">
        <f t="shared" si="17"/>
        <v>0</v>
      </c>
      <c r="H71" s="404">
        <f t="shared" si="18"/>
        <v>0</v>
      </c>
    </row>
    <row r="72" spans="1:8" s="34" customFormat="1" ht="37.5" customHeight="1" thickBot="1">
      <c r="A72" s="138" t="s">
        <v>239</v>
      </c>
      <c r="B72" s="139">
        <v>3415</v>
      </c>
      <c r="C72" s="410">
        <f>SUM(C66,C68:C71)</f>
        <v>55.399999999998954</v>
      </c>
      <c r="D72" s="410">
        <f t="shared" ref="D72:F72" si="19">SUM(D66,D68:D71)</f>
        <v>163.09999999999931</v>
      </c>
      <c r="E72" s="410">
        <f t="shared" si="19"/>
        <v>0.6</v>
      </c>
      <c r="F72" s="410">
        <f t="shared" si="19"/>
        <v>163.09999999999931</v>
      </c>
      <c r="G72" s="96">
        <f t="shared" si="17"/>
        <v>162.49999999999932</v>
      </c>
      <c r="H72" s="406">
        <f t="shared" si="18"/>
        <v>27183.333333333219</v>
      </c>
    </row>
    <row r="73" spans="1:8" s="34" customFormat="1" ht="33" customHeight="1" thickBot="1">
      <c r="A73" s="483" t="s">
        <v>242</v>
      </c>
      <c r="B73" s="484"/>
      <c r="C73" s="484"/>
      <c r="D73" s="484"/>
      <c r="E73" s="484"/>
      <c r="F73" s="484"/>
      <c r="G73" s="484"/>
      <c r="H73" s="485"/>
    </row>
    <row r="74" spans="1:8" s="34" customFormat="1" ht="33" customHeight="1">
      <c r="A74" s="381" t="s">
        <v>193</v>
      </c>
      <c r="B74" s="386">
        <v>4000</v>
      </c>
      <c r="C74" s="411">
        <f>'IV. Кап. інвестиції'!C7</f>
        <v>577.6</v>
      </c>
      <c r="D74" s="411">
        <f>'IV. Кап. інвестиції'!D7</f>
        <v>2121.5</v>
      </c>
      <c r="E74" s="411">
        <f>'IV. Кап. інвестиції'!E7</f>
        <v>0</v>
      </c>
      <c r="F74" s="411">
        <f>'IV. Кап. інвестиції'!F7</f>
        <v>2121.5</v>
      </c>
      <c r="G74" s="412">
        <f t="shared" ref="G74:G75" si="20">IF(F74="(    )",0,F74)-IF(E74="(    )",0,E74)</f>
        <v>2121.5</v>
      </c>
      <c r="H74" s="413">
        <f t="shared" ref="H74:H75" si="21">IF(IF(E74="(    )",0,E74)=0,0,IF(F74="(    )",0,F74)/IF(E74="(    )",0,E74))*100</f>
        <v>0</v>
      </c>
    </row>
    <row r="75" spans="1:8" s="34" customFormat="1" ht="33" customHeight="1">
      <c r="A75" s="382" t="s">
        <v>1</v>
      </c>
      <c r="B75" s="139" t="s">
        <v>130</v>
      </c>
      <c r="C75" s="407">
        <f>'IV. Кап. інвестиції'!C8</f>
        <v>0</v>
      </c>
      <c r="D75" s="407">
        <f>'IV. Кап. інвестиції'!D8</f>
        <v>0</v>
      </c>
      <c r="E75" s="407">
        <f>'IV. Кап. інвестиції'!E8</f>
        <v>0</v>
      </c>
      <c r="F75" s="407">
        <f>'IV. Кап. інвестиції'!F8</f>
        <v>0</v>
      </c>
      <c r="G75" s="408">
        <f t="shared" si="20"/>
        <v>0</v>
      </c>
      <c r="H75" s="414">
        <f t="shared" si="21"/>
        <v>0</v>
      </c>
    </row>
    <row r="76" spans="1:8" s="34" customFormat="1" ht="33" customHeight="1">
      <c r="A76" s="382" t="s">
        <v>2</v>
      </c>
      <c r="B76" s="139">
        <v>4020</v>
      </c>
      <c r="C76" s="407">
        <f>'IV. Кап. інвестиції'!C9</f>
        <v>0</v>
      </c>
      <c r="D76" s="407">
        <f>'IV. Кап. інвестиції'!D9</f>
        <v>1900</v>
      </c>
      <c r="E76" s="407">
        <f>'IV. Кап. інвестиції'!E9</f>
        <v>0</v>
      </c>
      <c r="F76" s="407">
        <f>'IV. Кап. інвестиції'!F9</f>
        <v>1900</v>
      </c>
      <c r="G76" s="408">
        <f t="shared" ref="G76:G79" si="22">IF(F76="(    )",0,F76)-IF(E76="(    )",0,E76)</f>
        <v>1900</v>
      </c>
      <c r="H76" s="414">
        <f t="shared" ref="H76:H79" si="23">IF(IF(E76="(    )",0,E76)=0,0,IF(F76="(    )",0,F76)/IF(E76="(    )",0,E76))*100</f>
        <v>0</v>
      </c>
    </row>
    <row r="77" spans="1:8" s="34" customFormat="1" ht="33" customHeight="1">
      <c r="A77" s="382" t="s">
        <v>28</v>
      </c>
      <c r="B77" s="139">
        <v>4030</v>
      </c>
      <c r="C77" s="407">
        <f>'IV. Кап. інвестиції'!C10</f>
        <v>22.099999999999998</v>
      </c>
      <c r="D77" s="407">
        <f>'IV. Кап. інвестиції'!D10</f>
        <v>220.60000000000002</v>
      </c>
      <c r="E77" s="407">
        <f>'IV. Кап. інвестиції'!E10</f>
        <v>0</v>
      </c>
      <c r="F77" s="407">
        <f>'IV. Кап. інвестиції'!F10</f>
        <v>220.60000000000002</v>
      </c>
      <c r="G77" s="408">
        <f t="shared" si="22"/>
        <v>220.60000000000002</v>
      </c>
      <c r="H77" s="414">
        <f t="shared" si="23"/>
        <v>0</v>
      </c>
    </row>
    <row r="78" spans="1:8" s="34" customFormat="1" ht="33" customHeight="1">
      <c r="A78" s="382" t="s">
        <v>3</v>
      </c>
      <c r="B78" s="139">
        <v>4040</v>
      </c>
      <c r="C78" s="407">
        <f>'IV. Кап. інвестиції'!C11</f>
        <v>14.6</v>
      </c>
      <c r="D78" s="407">
        <f>'IV. Кап. інвестиції'!D11</f>
        <v>0.9</v>
      </c>
      <c r="E78" s="407">
        <f>'IV. Кап. інвестиції'!E11</f>
        <v>0</v>
      </c>
      <c r="F78" s="407">
        <f>'IV. Кап. інвестиції'!F11</f>
        <v>0.9</v>
      </c>
      <c r="G78" s="408">
        <f t="shared" si="22"/>
        <v>0.9</v>
      </c>
      <c r="H78" s="414">
        <f t="shared" si="23"/>
        <v>0</v>
      </c>
    </row>
    <row r="79" spans="1:8" s="34" customFormat="1" ht="41">
      <c r="A79" s="382" t="s">
        <v>60</v>
      </c>
      <c r="B79" s="139">
        <v>4050</v>
      </c>
      <c r="C79" s="407">
        <f>'IV. Кап. інвестиції'!C12</f>
        <v>0</v>
      </c>
      <c r="D79" s="407">
        <f>'IV. Кап. інвестиції'!D12</f>
        <v>0</v>
      </c>
      <c r="E79" s="407">
        <f>'IV. Кап. інвестиції'!E12</f>
        <v>0</v>
      </c>
      <c r="F79" s="407">
        <f>'IV. Кап. інвестиції'!F12</f>
        <v>0</v>
      </c>
      <c r="G79" s="408">
        <f t="shared" si="22"/>
        <v>0</v>
      </c>
      <c r="H79" s="414">
        <f t="shared" si="23"/>
        <v>0</v>
      </c>
    </row>
    <row r="80" spans="1:8" s="34" customFormat="1" ht="33" customHeight="1">
      <c r="A80" s="382" t="s">
        <v>203</v>
      </c>
      <c r="B80" s="139">
        <v>4060</v>
      </c>
      <c r="C80" s="407">
        <f>'IV. Кап. інвестиції'!C13</f>
        <v>540.9</v>
      </c>
      <c r="D80" s="407">
        <f>'IV. Кап. інвестиції'!D13</f>
        <v>0</v>
      </c>
      <c r="E80" s="407">
        <f>'IV. Кап. інвестиції'!E13</f>
        <v>0</v>
      </c>
      <c r="F80" s="407">
        <f>'IV. Кап. інвестиції'!F13</f>
        <v>0</v>
      </c>
      <c r="G80" s="408">
        <f t="shared" ref="G80:G85" si="24">IF(F80="(    )",0,F80)-IF(E80="(    )",0,E80)</f>
        <v>0</v>
      </c>
      <c r="H80" s="414">
        <f t="shared" ref="H80:H85" si="25">IF(IF(E80="(    )",0,E80)=0,0,IF(F80="(    )",0,F80)/IF(E80="(    )",0,E80))*100</f>
        <v>0</v>
      </c>
    </row>
    <row r="81" spans="1:8" s="34" customFormat="1" ht="33" customHeight="1">
      <c r="A81" s="383" t="s">
        <v>194</v>
      </c>
      <c r="B81" s="142">
        <v>4000</v>
      </c>
      <c r="C81" s="405">
        <f>SUM(C82:C85)</f>
        <v>577.6</v>
      </c>
      <c r="D81" s="405">
        <f t="shared" ref="D81:F81" si="26">SUM(D82:D85)</f>
        <v>2121.5</v>
      </c>
      <c r="E81" s="405">
        <f t="shared" si="26"/>
        <v>0</v>
      </c>
      <c r="F81" s="405">
        <f t="shared" si="26"/>
        <v>2121.5</v>
      </c>
      <c r="G81" s="408">
        <f t="shared" si="24"/>
        <v>2121.5</v>
      </c>
      <c r="H81" s="414">
        <f t="shared" si="25"/>
        <v>0</v>
      </c>
    </row>
    <row r="82" spans="1:8" s="34" customFormat="1" ht="33" customHeight="1">
      <c r="A82" s="382" t="s">
        <v>297</v>
      </c>
      <c r="B82" s="139" t="s">
        <v>195</v>
      </c>
      <c r="C82" s="415">
        <v>0</v>
      </c>
      <c r="D82" s="415">
        <f>'6.2. Інша інфо_2'!N33</f>
        <v>0</v>
      </c>
      <c r="E82" s="415">
        <f>'6.2. Інша інфо_2'!M33</f>
        <v>0</v>
      </c>
      <c r="F82" s="415">
        <f>'6.2. Інша інфо_2'!N33</f>
        <v>0</v>
      </c>
      <c r="G82" s="416">
        <f t="shared" si="24"/>
        <v>0</v>
      </c>
      <c r="H82" s="417">
        <f t="shared" si="25"/>
        <v>0</v>
      </c>
    </row>
    <row r="83" spans="1:8" s="34" customFormat="1" ht="33" customHeight="1">
      <c r="A83" s="382" t="s">
        <v>298</v>
      </c>
      <c r="B83" s="139" t="s">
        <v>196</v>
      </c>
      <c r="C83" s="415">
        <v>540.9</v>
      </c>
      <c r="D83" s="415">
        <f>'6.2. Інша інфо_2'!R33</f>
        <v>97.1</v>
      </c>
      <c r="E83" s="415">
        <f>'6.2. Інша інфо_2'!Q33</f>
        <v>0</v>
      </c>
      <c r="F83" s="415">
        <f>'6.2. Інша інфо_2'!R33</f>
        <v>97.1</v>
      </c>
      <c r="G83" s="416">
        <f t="shared" si="24"/>
        <v>97.1</v>
      </c>
      <c r="H83" s="417">
        <f t="shared" si="25"/>
        <v>0</v>
      </c>
    </row>
    <row r="84" spans="1:8" s="34" customFormat="1" ht="33" customHeight="1">
      <c r="A84" s="382" t="s">
        <v>163</v>
      </c>
      <c r="B84" s="139" t="s">
        <v>197</v>
      </c>
      <c r="C84" s="415">
        <v>36.700000000000003</v>
      </c>
      <c r="D84" s="415">
        <f>'6.2. Інша інфо_2'!V33</f>
        <v>221.5</v>
      </c>
      <c r="E84" s="415">
        <f>'6.2. Інша інфо_2'!U33</f>
        <v>0</v>
      </c>
      <c r="F84" s="415">
        <f>'6.2. Інша інфо_2'!V33</f>
        <v>221.5</v>
      </c>
      <c r="G84" s="416">
        <f t="shared" si="24"/>
        <v>221.5</v>
      </c>
      <c r="H84" s="417">
        <f t="shared" si="25"/>
        <v>0</v>
      </c>
    </row>
    <row r="85" spans="1:8" s="34" customFormat="1" ht="33" customHeight="1" thickBot="1">
      <c r="A85" s="384" t="s">
        <v>299</v>
      </c>
      <c r="B85" s="385" t="s">
        <v>198</v>
      </c>
      <c r="C85" s="418"/>
      <c r="D85" s="418">
        <f>'6.2. Інша інфо_2'!Z33</f>
        <v>1802.9</v>
      </c>
      <c r="E85" s="418">
        <f>'6.2. Інша інфо_2'!Y33</f>
        <v>0</v>
      </c>
      <c r="F85" s="418">
        <f>'6.2. Інша інфо_2'!Z33</f>
        <v>1802.9</v>
      </c>
      <c r="G85" s="418">
        <f t="shared" si="24"/>
        <v>1802.9</v>
      </c>
      <c r="H85" s="418">
        <f t="shared" si="25"/>
        <v>0</v>
      </c>
    </row>
    <row r="86" spans="1:8" s="34" customFormat="1" ht="33" customHeight="1" thickBot="1">
      <c r="A86" s="486" t="s">
        <v>128</v>
      </c>
      <c r="B86" s="487"/>
      <c r="C86" s="487"/>
      <c r="D86" s="487"/>
      <c r="E86" s="487"/>
      <c r="F86" s="487"/>
      <c r="G86" s="487"/>
      <c r="H86" s="488"/>
    </row>
    <row r="87" spans="1:8" s="34" customFormat="1" ht="33" customHeight="1">
      <c r="A87" s="140" t="s">
        <v>269</v>
      </c>
      <c r="B87" s="141">
        <v>5040</v>
      </c>
      <c r="C87" s="409">
        <f>' V. Коефіцієнти'!D11</f>
        <v>-0.68212824010914241</v>
      </c>
      <c r="D87" s="409">
        <f>' V. Коефіцієнти'!E11</f>
        <v>-1.5722907776880575</v>
      </c>
      <c r="E87" s="409">
        <f>' V. Коефіцієнти'!F11</f>
        <v>-2.5081667389678486E-15</v>
      </c>
      <c r="F87" s="409">
        <f>' V. Коефіцієнти'!G11</f>
        <v>-1.5722907776880575</v>
      </c>
      <c r="G87" s="408">
        <f t="shared" ref="G87" si="27">IF(F87="(    )",0,F87)-IF(E87="(    )",0,E87)</f>
        <v>-1.572290777688055</v>
      </c>
      <c r="H87" s="414">
        <v>0</v>
      </c>
    </row>
    <row r="88" spans="1:8" s="34" customFormat="1" ht="33" customHeight="1">
      <c r="A88" s="140" t="s">
        <v>270</v>
      </c>
      <c r="B88" s="141">
        <v>5020</v>
      </c>
      <c r="C88" s="409">
        <f>' V. Коефіцієнти'!D9</f>
        <v>-0.25868058121831239</v>
      </c>
      <c r="D88" s="409">
        <f>' V. Коефіцієнти'!E9</f>
        <v>-0.48856238427999099</v>
      </c>
      <c r="E88" s="409">
        <f>' V. Коефіцієнти'!F9</f>
        <v>-1.3439007705956565E-15</v>
      </c>
      <c r="F88" s="409">
        <f>' V. Коефіцієнти'!G9</f>
        <v>-0.48856238427999099</v>
      </c>
      <c r="G88" s="408">
        <f t="shared" ref="G88:G91" si="28">IF(F88="(    )",0,F88)-IF(E88="(    )",0,E88)</f>
        <v>-0.48856238427998966</v>
      </c>
      <c r="H88" s="414">
        <v>0</v>
      </c>
    </row>
    <row r="89" spans="1:8" s="34" customFormat="1" ht="33" customHeight="1">
      <c r="A89" s="140" t="s">
        <v>271</v>
      </c>
      <c r="B89" s="141">
        <v>5030</v>
      </c>
      <c r="C89" s="409">
        <f>' V. Коефіцієнти'!D10</f>
        <v>-0.34981110200491838</v>
      </c>
      <c r="D89" s="409">
        <f>' V. Коефіцієнти'!E10</f>
        <v>-0.61677197532911254</v>
      </c>
      <c r="E89" s="409">
        <f>' V. Коефіцієнти'!F10</f>
        <v>-1.8242432240310659E-15</v>
      </c>
      <c r="F89" s="409">
        <f>' V. Коефіцієнти'!G10</f>
        <v>-0.61677197532911254</v>
      </c>
      <c r="G89" s="408">
        <f t="shared" si="28"/>
        <v>-0.61677197532911077</v>
      </c>
      <c r="H89" s="414">
        <v>0</v>
      </c>
    </row>
    <row r="90" spans="1:8" s="34" customFormat="1" ht="33" customHeight="1">
      <c r="A90" s="140" t="s">
        <v>134</v>
      </c>
      <c r="B90" s="141">
        <v>5110</v>
      </c>
      <c r="C90" s="409">
        <f>' V. Коефіцієнти'!D14</f>
        <v>2.8385724012709939</v>
      </c>
      <c r="D90" s="409">
        <f>' V. Коефіцієнти'!E14</f>
        <v>3.8106539478220895</v>
      </c>
      <c r="E90" s="409">
        <f>' V. Коефіцієнти'!F14</f>
        <v>2.7977971986112777</v>
      </c>
      <c r="F90" s="409">
        <f>' V. Коефіцієнти'!G14</f>
        <v>3.8106539478220895</v>
      </c>
      <c r="G90" s="408">
        <f t="shared" si="28"/>
        <v>1.0128567492108118</v>
      </c>
      <c r="H90" s="414">
        <f t="shared" ref="H90:H91" si="29">IF(IF(E90="(    )",0,E90)=0,0,IF(F90="(    )",0,F90)/IF(E90="(    )",0,E90))*100</f>
        <v>136.20193592707705</v>
      </c>
    </row>
    <row r="91" spans="1:8" s="34" customFormat="1" ht="33" customHeight="1" thickBot="1">
      <c r="A91" s="140" t="s">
        <v>272</v>
      </c>
      <c r="B91" s="141">
        <v>5220</v>
      </c>
      <c r="C91" s="409">
        <f>' V. Коефіцієнти'!D19</f>
        <v>0.4650649855493772</v>
      </c>
      <c r="D91" s="409">
        <f>' V. Коефіцієнти'!E19</f>
        <v>0.4494463357821179</v>
      </c>
      <c r="E91" s="409">
        <f>' V. Коефіцієнти'!F19</f>
        <v>0.47173389370098912</v>
      </c>
      <c r="F91" s="409">
        <f>' V. Коефіцієнти'!G19</f>
        <v>0.4494463357821179</v>
      </c>
      <c r="G91" s="408">
        <f t="shared" si="28"/>
        <v>-2.2287557918871215E-2</v>
      </c>
      <c r="H91" s="414">
        <f t="shared" si="29"/>
        <v>95.275396104355764</v>
      </c>
    </row>
    <row r="92" spans="1:8" s="34" customFormat="1" ht="33" customHeight="1" thickBot="1">
      <c r="A92" s="480" t="s">
        <v>243</v>
      </c>
      <c r="B92" s="481"/>
      <c r="C92" s="481"/>
      <c r="D92" s="481"/>
      <c r="E92" s="481"/>
      <c r="F92" s="481"/>
      <c r="G92" s="481"/>
      <c r="H92" s="482"/>
    </row>
    <row r="93" spans="1:8" s="34" customFormat="1" ht="33" customHeight="1">
      <c r="A93" s="387" t="s">
        <v>263</v>
      </c>
      <c r="B93" s="388">
        <v>6000</v>
      </c>
      <c r="C93" s="419">
        <v>6395.4</v>
      </c>
      <c r="D93" s="419">
        <v>7717.2</v>
      </c>
      <c r="E93" s="419">
        <v>6184.2</v>
      </c>
      <c r="F93" s="419">
        <v>7717.2</v>
      </c>
      <c r="G93" s="408">
        <f t="shared" ref="G93" si="30">IF(F93="(    )",0,F93)-IF(E93="(    )",0,E93)</f>
        <v>1533</v>
      </c>
      <c r="H93" s="414">
        <f t="shared" ref="H93" si="31">IF(IF(E93="(    )",0,E93)=0,0,IF(F93="(    )",0,F93)/IF(E93="(    )",0,E93))*100</f>
        <v>124.78897836421849</v>
      </c>
    </row>
    <row r="94" spans="1:8" s="34" customFormat="1" ht="33" customHeight="1">
      <c r="A94" s="389" t="s">
        <v>264</v>
      </c>
      <c r="B94" s="388">
        <v>6001</v>
      </c>
      <c r="C94" s="403">
        <f>C95-C96</f>
        <v>6330.0999999999995</v>
      </c>
      <c r="D94" s="403">
        <f t="shared" ref="D94:F94" si="32">D95-D96</f>
        <v>7681.6</v>
      </c>
      <c r="E94" s="403">
        <f t="shared" si="32"/>
        <v>6184.2000000000007</v>
      </c>
      <c r="F94" s="403">
        <f t="shared" si="32"/>
        <v>7681.6</v>
      </c>
      <c r="G94" s="408">
        <f t="shared" ref="G94:G107" si="33">IF(F94="(    )",0,F94)-IF(E94="(    )",0,E94)</f>
        <v>1497.3999999999996</v>
      </c>
      <c r="H94" s="404">
        <f t="shared" ref="H94:H107" si="34">IF(IF(E94="(    )",0,E94)=0,0,IF(F94="(    )",0,F94)/IF(E94="(    )",0,E94))*100</f>
        <v>124.21331780990266</v>
      </c>
    </row>
    <row r="95" spans="1:8" s="34" customFormat="1" ht="33" customHeight="1">
      <c r="A95" s="389" t="s">
        <v>265</v>
      </c>
      <c r="B95" s="388">
        <v>6002</v>
      </c>
      <c r="C95" s="403">
        <v>11833.4</v>
      </c>
      <c r="D95" s="403">
        <v>13952.5</v>
      </c>
      <c r="E95" s="403">
        <v>11706.6</v>
      </c>
      <c r="F95" s="403">
        <v>13952.5</v>
      </c>
      <c r="G95" s="408">
        <f t="shared" si="33"/>
        <v>2245.8999999999996</v>
      </c>
      <c r="H95" s="404">
        <f t="shared" si="34"/>
        <v>119.18490424205149</v>
      </c>
    </row>
    <row r="96" spans="1:8" s="34" customFormat="1" ht="27" customHeight="1">
      <c r="A96" s="389" t="s">
        <v>266</v>
      </c>
      <c r="B96" s="388">
        <v>6003</v>
      </c>
      <c r="C96" s="403">
        <v>5503.3</v>
      </c>
      <c r="D96" s="403">
        <v>6270.9</v>
      </c>
      <c r="E96" s="403">
        <v>5522.4</v>
      </c>
      <c r="F96" s="403">
        <v>6270.9</v>
      </c>
      <c r="G96" s="408">
        <f t="shared" si="33"/>
        <v>748.5</v>
      </c>
      <c r="H96" s="404">
        <f t="shared" si="34"/>
        <v>113.55388961321165</v>
      </c>
    </row>
    <row r="97" spans="1:8" s="34" customFormat="1" ht="33" customHeight="1">
      <c r="A97" s="389" t="s">
        <v>267</v>
      </c>
      <c r="B97" s="388">
        <v>6010</v>
      </c>
      <c r="C97" s="403">
        <v>369.7</v>
      </c>
      <c r="D97" s="420">
        <v>654.29999999999995</v>
      </c>
      <c r="E97" s="420">
        <v>160.4</v>
      </c>
      <c r="F97" s="420">
        <v>654.29999999999995</v>
      </c>
      <c r="G97" s="408">
        <f t="shared" si="33"/>
        <v>493.9</v>
      </c>
      <c r="H97" s="404">
        <f t="shared" si="34"/>
        <v>407.91770573566077</v>
      </c>
    </row>
    <row r="98" spans="1:8" s="34" customFormat="1" ht="33" customHeight="1">
      <c r="A98" s="389" t="s">
        <v>339</v>
      </c>
      <c r="B98" s="70">
        <v>6011</v>
      </c>
      <c r="C98" s="403">
        <v>55.4</v>
      </c>
      <c r="D98" s="420">
        <v>163.1</v>
      </c>
      <c r="E98" s="420">
        <v>5.0999999999999996</v>
      </c>
      <c r="F98" s="420">
        <v>163.1</v>
      </c>
      <c r="G98" s="408">
        <f t="shared" si="33"/>
        <v>158</v>
      </c>
      <c r="H98" s="404">
        <f t="shared" si="34"/>
        <v>3198.0392156862745</v>
      </c>
    </row>
    <row r="99" spans="1:8" s="34" customFormat="1" ht="27.75" customHeight="1">
      <c r="A99" s="390" t="s">
        <v>148</v>
      </c>
      <c r="B99" s="391">
        <v>6020</v>
      </c>
      <c r="C99" s="421">
        <f>C93+C97</f>
        <v>6765.0999999999995</v>
      </c>
      <c r="D99" s="421">
        <f t="shared" ref="D99:F99" si="35">D93+D97</f>
        <v>8371.5</v>
      </c>
      <c r="E99" s="421">
        <f t="shared" si="35"/>
        <v>6344.5999999999995</v>
      </c>
      <c r="F99" s="421">
        <f t="shared" si="35"/>
        <v>8371.5</v>
      </c>
      <c r="G99" s="96">
        <f t="shared" si="33"/>
        <v>2026.9000000000005</v>
      </c>
      <c r="H99" s="406">
        <f t="shared" si="34"/>
        <v>131.94685244144628</v>
      </c>
    </row>
    <row r="100" spans="1:8" s="34" customFormat="1" ht="33" customHeight="1">
      <c r="A100" s="389" t="s">
        <v>102</v>
      </c>
      <c r="B100" s="388">
        <v>6030</v>
      </c>
      <c r="C100" s="403">
        <v>5002.7</v>
      </c>
      <c r="D100" s="420">
        <v>6631.3</v>
      </c>
      <c r="E100" s="420">
        <v>4674</v>
      </c>
      <c r="F100" s="420">
        <v>6631.3</v>
      </c>
      <c r="G100" s="408">
        <f t="shared" si="33"/>
        <v>1957.3000000000002</v>
      </c>
      <c r="H100" s="404">
        <f t="shared" si="34"/>
        <v>141.87633718442447</v>
      </c>
    </row>
    <row r="101" spans="1:8" s="34" customFormat="1" ht="33" customHeight="1">
      <c r="A101" s="389" t="s">
        <v>109</v>
      </c>
      <c r="B101" s="388">
        <v>6040</v>
      </c>
      <c r="C101" s="403">
        <v>51</v>
      </c>
      <c r="D101" s="420">
        <v>82.3</v>
      </c>
      <c r="E101" s="420">
        <v>0</v>
      </c>
      <c r="F101" s="420">
        <v>82.3</v>
      </c>
      <c r="G101" s="408">
        <f t="shared" si="33"/>
        <v>82.3</v>
      </c>
      <c r="H101" s="404">
        <f t="shared" si="34"/>
        <v>0</v>
      </c>
    </row>
    <row r="102" spans="1:8" s="34" customFormat="1" ht="33" customHeight="1">
      <c r="A102" s="389" t="s">
        <v>110</v>
      </c>
      <c r="B102" s="70">
        <v>6050</v>
      </c>
      <c r="C102" s="403">
        <v>1711.4</v>
      </c>
      <c r="D102" s="420">
        <v>1657.9</v>
      </c>
      <c r="E102" s="420">
        <v>1670.6</v>
      </c>
      <c r="F102" s="420">
        <v>1657.9</v>
      </c>
      <c r="G102" s="408">
        <f t="shared" si="33"/>
        <v>-12.699999999999818</v>
      </c>
      <c r="H102" s="404">
        <f t="shared" si="34"/>
        <v>99.239794085957158</v>
      </c>
    </row>
    <row r="103" spans="1:8" s="34" customFormat="1" ht="27.75" customHeight="1">
      <c r="A103" s="390" t="s">
        <v>149</v>
      </c>
      <c r="B103" s="391">
        <v>6060</v>
      </c>
      <c r="C103" s="419">
        <f>SUM(C101:C102)</f>
        <v>1762.4</v>
      </c>
      <c r="D103" s="419">
        <f t="shared" ref="D103:F103" si="36">SUM(D101:D102)</f>
        <v>1740.2</v>
      </c>
      <c r="E103" s="419">
        <f t="shared" si="36"/>
        <v>1670.6</v>
      </c>
      <c r="F103" s="419">
        <f t="shared" si="36"/>
        <v>1740.2</v>
      </c>
      <c r="G103" s="96">
        <f t="shared" si="33"/>
        <v>69.600000000000136</v>
      </c>
      <c r="H103" s="406">
        <f t="shared" si="34"/>
        <v>104.16616784388843</v>
      </c>
    </row>
    <row r="104" spans="1:8" s="34" customFormat="1" ht="28.5" customHeight="1">
      <c r="A104" s="389" t="s">
        <v>328</v>
      </c>
      <c r="B104" s="388">
        <v>6070</v>
      </c>
      <c r="C104" s="403">
        <v>0</v>
      </c>
      <c r="D104" s="403">
        <v>0</v>
      </c>
      <c r="E104" s="403">
        <v>0</v>
      </c>
      <c r="F104" s="403">
        <v>0</v>
      </c>
      <c r="G104" s="408">
        <f t="shared" si="33"/>
        <v>0</v>
      </c>
      <c r="H104" s="406">
        <f t="shared" si="34"/>
        <v>0</v>
      </c>
    </row>
    <row r="105" spans="1:8" s="34" customFormat="1" ht="28.5" customHeight="1">
      <c r="A105" s="389" t="s">
        <v>329</v>
      </c>
      <c r="B105" s="70">
        <v>6080</v>
      </c>
      <c r="C105" s="403">
        <v>0</v>
      </c>
      <c r="D105" s="403">
        <v>0</v>
      </c>
      <c r="E105" s="403">
        <v>0</v>
      </c>
      <c r="F105" s="403">
        <v>0</v>
      </c>
      <c r="G105" s="408">
        <f t="shared" si="33"/>
        <v>0</v>
      </c>
      <c r="H105" s="404">
        <f t="shared" si="34"/>
        <v>0</v>
      </c>
    </row>
    <row r="106" spans="1:8" s="34" customFormat="1" ht="27.75" customHeight="1">
      <c r="A106" s="390" t="s">
        <v>330</v>
      </c>
      <c r="B106" s="391">
        <v>6090</v>
      </c>
      <c r="C106" s="419">
        <f>C100+C103</f>
        <v>6765.1</v>
      </c>
      <c r="D106" s="419">
        <f t="shared" ref="D106:F106" si="37">D100+D103</f>
        <v>8371.5</v>
      </c>
      <c r="E106" s="419">
        <f t="shared" si="37"/>
        <v>6344.6</v>
      </c>
      <c r="F106" s="419">
        <f t="shared" si="37"/>
        <v>8371.5</v>
      </c>
      <c r="G106" s="96">
        <f t="shared" si="33"/>
        <v>2026.8999999999996</v>
      </c>
      <c r="H106" s="406">
        <f t="shared" si="34"/>
        <v>131.94685244144625</v>
      </c>
    </row>
    <row r="107" spans="1:8" s="34" customFormat="1" ht="27.75" customHeight="1" thickBot="1">
      <c r="A107" s="390" t="s">
        <v>331</v>
      </c>
      <c r="B107" s="392">
        <v>6099</v>
      </c>
      <c r="C107" s="419">
        <f>C99-C106</f>
        <v>0</v>
      </c>
      <c r="D107" s="419">
        <f>D99-D106</f>
        <v>0</v>
      </c>
      <c r="E107" s="419">
        <f>E99-E106</f>
        <v>0</v>
      </c>
      <c r="F107" s="419">
        <f>F99-F106</f>
        <v>0</v>
      </c>
      <c r="G107" s="96">
        <f t="shared" si="33"/>
        <v>0</v>
      </c>
      <c r="H107" s="406">
        <f t="shared" si="34"/>
        <v>0</v>
      </c>
    </row>
    <row r="108" spans="1:8" s="34" customFormat="1" ht="33" customHeight="1" thickBot="1">
      <c r="A108" s="480" t="s">
        <v>244</v>
      </c>
      <c r="B108" s="481"/>
      <c r="C108" s="481"/>
      <c r="D108" s="481"/>
      <c r="E108" s="481"/>
      <c r="F108" s="481"/>
      <c r="G108" s="481"/>
      <c r="H108" s="482"/>
    </row>
    <row r="109" spans="1:8" s="34" customFormat="1" ht="27.75" customHeight="1">
      <c r="A109" s="138" t="s">
        <v>285</v>
      </c>
      <c r="B109" s="142" t="s">
        <v>245</v>
      </c>
      <c r="C109" s="410">
        <f>SUM(C110:C112)</f>
        <v>0</v>
      </c>
      <c r="D109" s="410">
        <f t="shared" ref="D109:F109" si="38">SUM(D110:D112)</f>
        <v>0</v>
      </c>
      <c r="E109" s="410">
        <f t="shared" si="38"/>
        <v>0</v>
      </c>
      <c r="F109" s="410">
        <f t="shared" si="38"/>
        <v>0</v>
      </c>
      <c r="G109" s="96">
        <f t="shared" ref="G109" si="39">IF(F109="(    )",0,F109)-IF(E109="(    )",0,E109)</f>
        <v>0</v>
      </c>
      <c r="H109" s="406">
        <f t="shared" ref="H109" si="40">IF(IF(E109="(    )",0,E109)=0,0,IF(F109="(    )",0,F109)/IF(E109="(    )",0,E109))*100</f>
        <v>0</v>
      </c>
    </row>
    <row r="110" spans="1:8" s="34" customFormat="1" ht="30" customHeight="1">
      <c r="A110" s="140" t="s">
        <v>300</v>
      </c>
      <c r="B110" s="141" t="s">
        <v>247</v>
      </c>
      <c r="C110" s="422">
        <v>0</v>
      </c>
      <c r="D110" s="423">
        <f>'6.1. Інша інфо_1'!$H$59</f>
        <v>0</v>
      </c>
      <c r="E110" s="423">
        <f>'6.1. Інша інфо_1'!$F$59</f>
        <v>0</v>
      </c>
      <c r="F110" s="423">
        <f>'6.1. Інша інфо_1'!$H$59</f>
        <v>0</v>
      </c>
      <c r="G110" s="408">
        <f t="shared" ref="G110:G116" si="41">IF(F110="(    )",0,F110)-IF(E110="(    )",0,E110)</f>
        <v>0</v>
      </c>
      <c r="H110" s="404">
        <f t="shared" ref="H110:H116" si="42">IF(IF(E110="(    )",0,E110)=0,0,IF(F110="(    )",0,F110)/IF(E110="(    )",0,E110))*100</f>
        <v>0</v>
      </c>
    </row>
    <row r="111" spans="1:8" s="34" customFormat="1" ht="29.25" customHeight="1">
      <c r="A111" s="140" t="s">
        <v>301</v>
      </c>
      <c r="B111" s="141" t="s">
        <v>248</v>
      </c>
      <c r="C111" s="423">
        <v>0</v>
      </c>
      <c r="D111" s="423">
        <f>'6.1. Інша інфо_1'!$H$63</f>
        <v>0</v>
      </c>
      <c r="E111" s="423">
        <f>'6.1. Інша інфо_1'!$F$63</f>
        <v>0</v>
      </c>
      <c r="F111" s="423">
        <f>'6.1. Інша інфо_1'!$H$63</f>
        <v>0</v>
      </c>
      <c r="G111" s="96">
        <f t="shared" si="41"/>
        <v>0</v>
      </c>
      <c r="H111" s="404">
        <f t="shared" si="42"/>
        <v>0</v>
      </c>
    </row>
    <row r="112" spans="1:8" s="34" customFormat="1" ht="33" customHeight="1">
      <c r="A112" s="140" t="s">
        <v>302</v>
      </c>
      <c r="B112" s="141" t="s">
        <v>249</v>
      </c>
      <c r="C112" s="423">
        <v>0</v>
      </c>
      <c r="D112" s="423">
        <f>'6.1. Інша інфо_1'!$H$67</f>
        <v>0</v>
      </c>
      <c r="E112" s="423">
        <f>'6.1. Інша інфо_1'!$F$67</f>
        <v>0</v>
      </c>
      <c r="F112" s="423">
        <f>'6.1. Інша інфо_1'!$H$67</f>
        <v>0</v>
      </c>
      <c r="G112" s="96">
        <f t="shared" si="41"/>
        <v>0</v>
      </c>
      <c r="H112" s="404">
        <f t="shared" si="42"/>
        <v>0</v>
      </c>
    </row>
    <row r="113" spans="1:8" s="34" customFormat="1" ht="27.75" customHeight="1">
      <c r="A113" s="138" t="s">
        <v>286</v>
      </c>
      <c r="B113" s="142" t="s">
        <v>246</v>
      </c>
      <c r="C113" s="410">
        <f>SUM(C114:C116)</f>
        <v>0</v>
      </c>
      <c r="D113" s="410">
        <f t="shared" ref="D113:F113" si="43">SUM(D114:D116)</f>
        <v>0</v>
      </c>
      <c r="E113" s="410">
        <f t="shared" si="43"/>
        <v>0</v>
      </c>
      <c r="F113" s="410">
        <f t="shared" si="43"/>
        <v>0</v>
      </c>
      <c r="G113" s="96">
        <f t="shared" si="41"/>
        <v>0</v>
      </c>
      <c r="H113" s="406">
        <f t="shared" si="42"/>
        <v>0</v>
      </c>
    </row>
    <row r="114" spans="1:8" s="34" customFormat="1" ht="29.25" customHeight="1">
      <c r="A114" s="140" t="s">
        <v>300</v>
      </c>
      <c r="B114" s="141" t="s">
        <v>250</v>
      </c>
      <c r="C114" s="423">
        <v>0</v>
      </c>
      <c r="D114" s="423">
        <f>'6.1. Інша інфо_1'!$L$59</f>
        <v>0</v>
      </c>
      <c r="E114" s="423">
        <f>'6.1. Інша інфо_1'!$J$59</f>
        <v>0</v>
      </c>
      <c r="F114" s="423">
        <f>'6.1. Інша інфо_1'!$L$59</f>
        <v>0</v>
      </c>
      <c r="G114" s="408">
        <f t="shared" si="41"/>
        <v>0</v>
      </c>
      <c r="H114" s="404">
        <f t="shared" si="42"/>
        <v>0</v>
      </c>
    </row>
    <row r="115" spans="1:8" s="34" customFormat="1" ht="28.5" customHeight="1">
      <c r="A115" s="140" t="s">
        <v>301</v>
      </c>
      <c r="B115" s="141" t="s">
        <v>251</v>
      </c>
      <c r="C115" s="423">
        <v>0</v>
      </c>
      <c r="D115" s="423">
        <f>'6.1. Інша інфо_1'!$L$63</f>
        <v>0</v>
      </c>
      <c r="E115" s="423">
        <f>'6.1. Інша інфо_1'!$J$63</f>
        <v>0</v>
      </c>
      <c r="F115" s="423">
        <f>'6.1. Інша інфо_1'!$L$63</f>
        <v>0</v>
      </c>
      <c r="G115" s="96">
        <f t="shared" si="41"/>
        <v>0</v>
      </c>
      <c r="H115" s="404">
        <f t="shared" si="42"/>
        <v>0</v>
      </c>
    </row>
    <row r="116" spans="1:8" s="34" customFormat="1" ht="26.25" customHeight="1" thickBot="1">
      <c r="A116" s="140" t="s">
        <v>302</v>
      </c>
      <c r="B116" s="141" t="s">
        <v>252</v>
      </c>
      <c r="C116" s="423">
        <v>0</v>
      </c>
      <c r="D116" s="423">
        <f>'6.1. Інша інфо_1'!$L$67</f>
        <v>0</v>
      </c>
      <c r="E116" s="423">
        <f>'6.1. Інша інфо_1'!$J$67</f>
        <v>0</v>
      </c>
      <c r="F116" s="423">
        <f>'6.1. Інша інфо_1'!$L$67</f>
        <v>0</v>
      </c>
      <c r="G116" s="96">
        <f t="shared" si="41"/>
        <v>0</v>
      </c>
      <c r="H116" s="404">
        <f t="shared" si="42"/>
        <v>0</v>
      </c>
    </row>
    <row r="117" spans="1:8" s="34" customFormat="1" ht="26.25" customHeight="1" thickBot="1">
      <c r="A117" s="476" t="s">
        <v>253</v>
      </c>
      <c r="B117" s="477"/>
      <c r="C117" s="477"/>
      <c r="D117" s="477"/>
      <c r="E117" s="477"/>
      <c r="F117" s="477"/>
      <c r="G117" s="477"/>
      <c r="H117" s="478"/>
    </row>
    <row r="118" spans="1:8" s="34" customFormat="1" ht="64.5" customHeight="1">
      <c r="A118" s="133" t="s">
        <v>423</v>
      </c>
      <c r="B118" s="143" t="s">
        <v>254</v>
      </c>
      <c r="C118" s="405">
        <f>SUM(C119:C121)</f>
        <v>15</v>
      </c>
      <c r="D118" s="405">
        <f>SUM(D119:D121)</f>
        <v>14</v>
      </c>
      <c r="E118" s="405">
        <f>SUM(E119:E121)</f>
        <v>17</v>
      </c>
      <c r="F118" s="405">
        <f>SUM(F119:F121)</f>
        <v>14</v>
      </c>
      <c r="G118" s="96">
        <f t="shared" ref="G118" si="44">IF(F118="(    )",0,F118)-IF(E118="(    )",0,E118)</f>
        <v>-3</v>
      </c>
      <c r="H118" s="406">
        <f t="shared" ref="H118" si="45">IF(IF(E118="(    )",0,E118)=0,0,IF(F118="(    )",0,F118)/IF(E118="(    )",0,E118))*100</f>
        <v>82.35294117647058</v>
      </c>
    </row>
    <row r="119" spans="1:8" s="34" customFormat="1" ht="27" customHeight="1">
      <c r="A119" s="140" t="s">
        <v>159</v>
      </c>
      <c r="B119" s="141" t="s">
        <v>255</v>
      </c>
      <c r="C119" s="409">
        <f>'6.1. Інша інфо_1'!C11</f>
        <v>1</v>
      </c>
      <c r="D119" s="409">
        <f>'6.1. Інша інфо_1'!I11</f>
        <v>1</v>
      </c>
      <c r="E119" s="409">
        <f>'6.1. Інша інфо_1'!F11</f>
        <v>1</v>
      </c>
      <c r="F119" s="409">
        <f>'6.1. Інша інфо_1'!I11</f>
        <v>1</v>
      </c>
      <c r="G119" s="408">
        <f t="shared" ref="G119:G126" si="46">IF(F119="(    )",0,F119)-IF(E119="(    )",0,E119)</f>
        <v>0</v>
      </c>
      <c r="H119" s="404">
        <f t="shared" ref="H119:H126" si="47">IF(IF(E119="(    )",0,E119)=0,0,IF(F119="(    )",0,F119)/IF(E119="(    )",0,E119))*100</f>
        <v>100</v>
      </c>
    </row>
    <row r="120" spans="1:8" s="34" customFormat="1" ht="28.5" customHeight="1">
      <c r="A120" s="140" t="s">
        <v>158</v>
      </c>
      <c r="B120" s="141" t="s">
        <v>256</v>
      </c>
      <c r="C120" s="409">
        <f>'6.1. Інша інфо_1'!C12</f>
        <v>3</v>
      </c>
      <c r="D120" s="409">
        <f>'6.1. Інша інфо_1'!I12</f>
        <v>4</v>
      </c>
      <c r="E120" s="409">
        <f>'6.1. Інша інфо_1'!F12</f>
        <v>5</v>
      </c>
      <c r="F120" s="409">
        <f>'6.1. Інша інфо_1'!I12</f>
        <v>4</v>
      </c>
      <c r="G120" s="408">
        <f t="shared" si="46"/>
        <v>-1</v>
      </c>
      <c r="H120" s="404">
        <f t="shared" si="47"/>
        <v>80</v>
      </c>
    </row>
    <row r="121" spans="1:8" s="34" customFormat="1" ht="27" customHeight="1">
      <c r="A121" s="140" t="s">
        <v>160</v>
      </c>
      <c r="B121" s="141" t="s">
        <v>257</v>
      </c>
      <c r="C121" s="409">
        <f>'6.1. Інша інфо_1'!C13</f>
        <v>11</v>
      </c>
      <c r="D121" s="409">
        <f>'6.1. Інша інфо_1'!I13</f>
        <v>9</v>
      </c>
      <c r="E121" s="409">
        <f>'6.1. Інша інфо_1'!F13</f>
        <v>11</v>
      </c>
      <c r="F121" s="409">
        <f>'6.1. Інша інфо_1'!I13</f>
        <v>9</v>
      </c>
      <c r="G121" s="408">
        <f t="shared" si="46"/>
        <v>-2</v>
      </c>
      <c r="H121" s="404">
        <f t="shared" si="47"/>
        <v>81.818181818181827</v>
      </c>
    </row>
    <row r="122" spans="1:8" s="34" customFormat="1" ht="27.75" customHeight="1">
      <c r="A122" s="138" t="s">
        <v>5</v>
      </c>
      <c r="B122" s="142" t="s">
        <v>258</v>
      </c>
      <c r="C122" s="410">
        <f>C54</f>
        <v>1762.2</v>
      </c>
      <c r="D122" s="410">
        <f t="shared" ref="D122:F122" si="48">D54</f>
        <v>2084.7000000000003</v>
      </c>
      <c r="E122" s="410">
        <f t="shared" si="48"/>
        <v>1876.3</v>
      </c>
      <c r="F122" s="410">
        <f t="shared" si="48"/>
        <v>2084.7000000000003</v>
      </c>
      <c r="G122" s="96">
        <f t="shared" si="46"/>
        <v>208.40000000000032</v>
      </c>
      <c r="H122" s="406">
        <f t="shared" si="47"/>
        <v>111.10696583701969</v>
      </c>
    </row>
    <row r="123" spans="1:8" s="34" customFormat="1" ht="44.25" customHeight="1">
      <c r="A123" s="133" t="s">
        <v>442</v>
      </c>
      <c r="B123" s="143" t="s">
        <v>259</v>
      </c>
      <c r="C123" s="166">
        <f>'6.1. Інша інфо_1'!C22</f>
        <v>9790</v>
      </c>
      <c r="D123" s="166">
        <f>'6.1. Інша інфо_1'!I22</f>
        <v>12409</v>
      </c>
      <c r="E123" s="166">
        <f>'6.1. Інша інфо_1'!F22</f>
        <v>9470</v>
      </c>
      <c r="F123" s="67">
        <f>'6.1. Інша інфо_1'!I22</f>
        <v>12409</v>
      </c>
      <c r="G123" s="334">
        <f t="shared" si="46"/>
        <v>2939</v>
      </c>
      <c r="H123" s="171">
        <f t="shared" si="47"/>
        <v>131.03484688489968</v>
      </c>
    </row>
    <row r="124" spans="1:8" s="34" customFormat="1" ht="28.5" customHeight="1">
      <c r="A124" s="140" t="s">
        <v>159</v>
      </c>
      <c r="B124" s="141" t="s">
        <v>260</v>
      </c>
      <c r="C124" s="165">
        <f>'6.1. Інша інфо_1'!C23</f>
        <v>23925</v>
      </c>
      <c r="D124" s="165">
        <f>'6.1. Інша інфо_1'!I23</f>
        <v>24642</v>
      </c>
      <c r="E124" s="165">
        <f>'6.1. Інша інфо_1'!F23</f>
        <v>19500</v>
      </c>
      <c r="F124" s="172">
        <f>'6.1. Інша інфо_1'!I23</f>
        <v>24642</v>
      </c>
      <c r="G124" s="124">
        <f t="shared" si="46"/>
        <v>5142</v>
      </c>
      <c r="H124" s="170">
        <f t="shared" si="47"/>
        <v>126.36923076923077</v>
      </c>
    </row>
    <row r="125" spans="1:8" s="34" customFormat="1" ht="30" customHeight="1">
      <c r="A125" s="140" t="s">
        <v>158</v>
      </c>
      <c r="B125" s="141" t="s">
        <v>261</v>
      </c>
      <c r="C125" s="165">
        <f>'6.1. Інша інфо_1'!C24</f>
        <v>14356</v>
      </c>
      <c r="D125" s="165">
        <f>'6.1. Інша інфо_1'!I24</f>
        <v>14913</v>
      </c>
      <c r="E125" s="165">
        <f>'6.1. Інша інфо_1'!F24</f>
        <v>11418</v>
      </c>
      <c r="F125" s="172">
        <f>'6.1. Інша інфо_1'!I24</f>
        <v>14913</v>
      </c>
      <c r="G125" s="124">
        <f t="shared" si="46"/>
        <v>3495</v>
      </c>
      <c r="H125" s="170">
        <f t="shared" si="47"/>
        <v>130.60956384655807</v>
      </c>
    </row>
    <row r="126" spans="1:8" s="34" customFormat="1" ht="33" customHeight="1">
      <c r="A126" s="140" t="s">
        <v>160</v>
      </c>
      <c r="B126" s="139" t="s">
        <v>262</v>
      </c>
      <c r="C126" s="165">
        <f>'6.1. Інша інфо_1'!C25</f>
        <v>7260</v>
      </c>
      <c r="D126" s="165">
        <f>'6.1. Інша інфо_1'!I25</f>
        <v>9937</v>
      </c>
      <c r="E126" s="165">
        <f>'6.1. Інша інфо_1'!F25</f>
        <v>7672</v>
      </c>
      <c r="F126" s="172">
        <f>'6.1. Інша інфо_1'!I25</f>
        <v>9937</v>
      </c>
      <c r="G126" s="124">
        <f t="shared" si="46"/>
        <v>2265</v>
      </c>
      <c r="H126" s="170">
        <f t="shared" si="47"/>
        <v>129.52294056308656</v>
      </c>
    </row>
    <row r="127" spans="1:8" s="34" customFormat="1" ht="33" customHeight="1">
      <c r="A127" s="238"/>
      <c r="B127" s="239"/>
      <c r="C127" s="240"/>
      <c r="D127" s="240"/>
      <c r="E127" s="240"/>
      <c r="F127" s="241"/>
      <c r="G127" s="241"/>
      <c r="H127" s="242"/>
    </row>
    <row r="128" spans="1:8" s="34" customFormat="1" ht="33" customHeight="1">
      <c r="A128" s="238"/>
      <c r="B128" s="239"/>
      <c r="C128" s="240"/>
      <c r="D128" s="240"/>
      <c r="E128" s="240"/>
      <c r="F128" s="241"/>
      <c r="G128" s="241"/>
      <c r="H128" s="242"/>
    </row>
    <row r="129" spans="1:9" s="34" customFormat="1" ht="33" customHeight="1">
      <c r="A129" s="238"/>
      <c r="B129" s="239"/>
      <c r="C129" s="240"/>
      <c r="D129" s="240"/>
      <c r="E129" s="240"/>
      <c r="F129" s="241"/>
      <c r="G129" s="241"/>
      <c r="H129" s="242"/>
    </row>
    <row r="130" spans="1:9" s="232" customFormat="1" ht="34.5" customHeight="1">
      <c r="A130" s="230" t="s">
        <v>430</v>
      </c>
      <c r="B130" s="231"/>
      <c r="C130" s="473" t="s">
        <v>80</v>
      </c>
      <c r="D130" s="474"/>
      <c r="E130" s="474"/>
      <c r="F130" s="474"/>
      <c r="G130" s="472" t="s">
        <v>587</v>
      </c>
      <c r="H130" s="472"/>
    </row>
    <row r="131" spans="1:9" s="237" customFormat="1" ht="20.149999999999999" customHeight="1">
      <c r="A131" s="233" t="s">
        <v>65</v>
      </c>
      <c r="B131" s="234"/>
      <c r="C131" s="475" t="s">
        <v>66</v>
      </c>
      <c r="D131" s="475"/>
      <c r="E131" s="475"/>
      <c r="F131" s="475"/>
      <c r="G131" s="471" t="s">
        <v>77</v>
      </c>
      <c r="H131" s="471"/>
      <c r="I131" s="236"/>
    </row>
    <row r="132" spans="1:9">
      <c r="A132" s="228"/>
    </row>
    <row r="133" spans="1:9">
      <c r="A133" s="228"/>
    </row>
    <row r="134" spans="1:9">
      <c r="A134" s="228"/>
    </row>
    <row r="135" spans="1:9">
      <c r="A135" s="228"/>
    </row>
    <row r="136" spans="1:9">
      <c r="A136" s="228"/>
    </row>
    <row r="137" spans="1:9">
      <c r="A137" s="228"/>
    </row>
    <row r="138" spans="1:9">
      <c r="A138" s="228"/>
    </row>
    <row r="139" spans="1:9">
      <c r="A139" s="228"/>
    </row>
    <row r="140" spans="1:9">
      <c r="A140" s="228"/>
    </row>
    <row r="141" spans="1:9">
      <c r="A141" s="228"/>
    </row>
    <row r="142" spans="1:9">
      <c r="A142" s="228"/>
    </row>
    <row r="143" spans="1:9">
      <c r="A143" s="228"/>
    </row>
    <row r="144" spans="1:9">
      <c r="A144" s="228"/>
    </row>
    <row r="145" spans="1:1">
      <c r="A145" s="228"/>
    </row>
    <row r="146" spans="1:1">
      <c r="A146" s="228"/>
    </row>
    <row r="147" spans="1:1">
      <c r="A147" s="228"/>
    </row>
    <row r="148" spans="1:1">
      <c r="A148" s="228"/>
    </row>
    <row r="149" spans="1:1">
      <c r="A149" s="228"/>
    </row>
    <row r="150" spans="1:1">
      <c r="A150" s="228"/>
    </row>
    <row r="151" spans="1:1">
      <c r="A151" s="228"/>
    </row>
    <row r="152" spans="1:1">
      <c r="A152" s="228"/>
    </row>
    <row r="153" spans="1:1">
      <c r="A153" s="228"/>
    </row>
    <row r="154" spans="1:1">
      <c r="A154" s="228"/>
    </row>
    <row r="155" spans="1:1">
      <c r="A155" s="228"/>
    </row>
    <row r="156" spans="1:1">
      <c r="A156" s="228"/>
    </row>
    <row r="157" spans="1:1">
      <c r="A157" s="228"/>
    </row>
    <row r="158" spans="1:1">
      <c r="A158" s="228"/>
    </row>
    <row r="159" spans="1:1">
      <c r="A159" s="228"/>
    </row>
    <row r="160" spans="1:1">
      <c r="A160" s="228"/>
    </row>
    <row r="161" spans="1:1">
      <c r="A161" s="228"/>
    </row>
    <row r="162" spans="1:1">
      <c r="A162" s="228"/>
    </row>
    <row r="163" spans="1:1">
      <c r="A163" s="228"/>
    </row>
    <row r="164" spans="1:1">
      <c r="A164" s="228"/>
    </row>
    <row r="165" spans="1:1">
      <c r="A165" s="228"/>
    </row>
    <row r="166" spans="1:1">
      <c r="A166" s="228"/>
    </row>
    <row r="167" spans="1:1">
      <c r="A167" s="228"/>
    </row>
    <row r="168" spans="1:1">
      <c r="A168" s="228"/>
    </row>
    <row r="169" spans="1:1">
      <c r="A169" s="228"/>
    </row>
    <row r="170" spans="1:1">
      <c r="A170" s="228"/>
    </row>
    <row r="171" spans="1:1">
      <c r="A171" s="228"/>
    </row>
    <row r="172" spans="1:1">
      <c r="A172" s="228"/>
    </row>
    <row r="173" spans="1:1">
      <c r="A173" s="228"/>
    </row>
    <row r="174" spans="1:1">
      <c r="A174" s="228"/>
    </row>
    <row r="175" spans="1:1">
      <c r="A175" s="228"/>
    </row>
    <row r="176" spans="1:1">
      <c r="A176" s="228"/>
    </row>
    <row r="177" spans="1:1">
      <c r="A177" s="228"/>
    </row>
    <row r="178" spans="1:1">
      <c r="A178" s="228"/>
    </row>
    <row r="179" spans="1:1">
      <c r="A179" s="228"/>
    </row>
    <row r="180" spans="1:1">
      <c r="A180" s="228"/>
    </row>
    <row r="181" spans="1:1">
      <c r="A181" s="228"/>
    </row>
    <row r="182" spans="1:1">
      <c r="A182" s="228"/>
    </row>
    <row r="183" spans="1:1">
      <c r="A183" s="228"/>
    </row>
    <row r="184" spans="1:1">
      <c r="A184" s="228"/>
    </row>
    <row r="185" spans="1:1">
      <c r="A185" s="228"/>
    </row>
    <row r="186" spans="1:1">
      <c r="A186" s="228"/>
    </row>
    <row r="187" spans="1:1">
      <c r="A187" s="228"/>
    </row>
    <row r="188" spans="1:1">
      <c r="A188" s="228"/>
    </row>
    <row r="189" spans="1:1">
      <c r="A189" s="228"/>
    </row>
    <row r="190" spans="1:1">
      <c r="A190" s="228"/>
    </row>
    <row r="191" spans="1:1">
      <c r="A191" s="228"/>
    </row>
    <row r="192" spans="1:1">
      <c r="A192" s="228"/>
    </row>
    <row r="193" spans="1:1">
      <c r="A193" s="228"/>
    </row>
    <row r="194" spans="1:1">
      <c r="A194" s="228"/>
    </row>
    <row r="195" spans="1:1">
      <c r="A195" s="228"/>
    </row>
    <row r="196" spans="1:1">
      <c r="A196" s="228"/>
    </row>
    <row r="197" spans="1:1">
      <c r="A197" s="228"/>
    </row>
    <row r="198" spans="1:1">
      <c r="A198" s="228"/>
    </row>
    <row r="199" spans="1:1">
      <c r="A199" s="228"/>
    </row>
    <row r="200" spans="1:1">
      <c r="A200" s="228"/>
    </row>
    <row r="201" spans="1:1">
      <c r="A201" s="228"/>
    </row>
    <row r="202" spans="1:1">
      <c r="A202" s="228"/>
    </row>
    <row r="203" spans="1:1">
      <c r="A203" s="228"/>
    </row>
    <row r="204" spans="1:1">
      <c r="A204" s="228"/>
    </row>
    <row r="205" spans="1:1">
      <c r="A205" s="228"/>
    </row>
    <row r="206" spans="1:1">
      <c r="A206" s="228"/>
    </row>
    <row r="207" spans="1:1">
      <c r="A207" s="228"/>
    </row>
    <row r="208" spans="1:1">
      <c r="A208" s="228"/>
    </row>
    <row r="209" spans="1:1">
      <c r="A209" s="228"/>
    </row>
    <row r="210" spans="1:1">
      <c r="A210" s="228"/>
    </row>
    <row r="211" spans="1:1">
      <c r="A211" s="228"/>
    </row>
    <row r="212" spans="1:1">
      <c r="A212" s="228"/>
    </row>
    <row r="213" spans="1:1">
      <c r="A213" s="228"/>
    </row>
    <row r="214" spans="1:1">
      <c r="A214" s="228"/>
    </row>
    <row r="215" spans="1:1">
      <c r="A215" s="228"/>
    </row>
    <row r="216" spans="1:1">
      <c r="A216" s="228"/>
    </row>
    <row r="217" spans="1:1">
      <c r="A217" s="228"/>
    </row>
    <row r="218" spans="1:1">
      <c r="A218" s="228"/>
    </row>
    <row r="219" spans="1:1">
      <c r="A219" s="228"/>
    </row>
    <row r="220" spans="1:1">
      <c r="A220" s="228"/>
    </row>
    <row r="221" spans="1:1">
      <c r="A221" s="228"/>
    </row>
    <row r="222" spans="1:1">
      <c r="A222" s="228"/>
    </row>
    <row r="223" spans="1:1">
      <c r="A223" s="228"/>
    </row>
    <row r="224" spans="1:1">
      <c r="A224" s="228"/>
    </row>
    <row r="225" spans="1:1">
      <c r="A225" s="228"/>
    </row>
    <row r="226" spans="1:1">
      <c r="A226" s="228"/>
    </row>
    <row r="227" spans="1:1">
      <c r="A227" s="228"/>
    </row>
    <row r="228" spans="1:1">
      <c r="A228" s="228"/>
    </row>
    <row r="229" spans="1:1">
      <c r="A229" s="228"/>
    </row>
    <row r="230" spans="1:1">
      <c r="A230" s="228"/>
    </row>
    <row r="231" spans="1:1">
      <c r="A231" s="228"/>
    </row>
    <row r="232" spans="1:1">
      <c r="A232" s="228"/>
    </row>
    <row r="233" spans="1:1">
      <c r="A233" s="228"/>
    </row>
    <row r="234" spans="1:1">
      <c r="A234" s="228"/>
    </row>
    <row r="235" spans="1:1">
      <c r="A235" s="228"/>
    </row>
    <row r="236" spans="1:1">
      <c r="A236" s="228"/>
    </row>
    <row r="237" spans="1:1">
      <c r="A237" s="228"/>
    </row>
    <row r="238" spans="1:1">
      <c r="A238" s="228"/>
    </row>
    <row r="239" spans="1:1">
      <c r="A239" s="228"/>
    </row>
    <row r="240" spans="1:1">
      <c r="A240" s="228"/>
    </row>
    <row r="241" spans="1:1">
      <c r="A241" s="228"/>
    </row>
    <row r="242" spans="1:1">
      <c r="A242" s="228"/>
    </row>
    <row r="243" spans="1:1">
      <c r="A243" s="228"/>
    </row>
    <row r="244" spans="1:1">
      <c r="A244" s="228"/>
    </row>
    <row r="245" spans="1:1">
      <c r="A245" s="228"/>
    </row>
    <row r="246" spans="1:1">
      <c r="A246" s="228"/>
    </row>
    <row r="247" spans="1:1">
      <c r="A247" s="228"/>
    </row>
    <row r="248" spans="1:1">
      <c r="A248" s="228"/>
    </row>
    <row r="249" spans="1:1">
      <c r="A249" s="228"/>
    </row>
    <row r="250" spans="1:1">
      <c r="A250" s="228"/>
    </row>
    <row r="251" spans="1:1">
      <c r="A251" s="228"/>
    </row>
    <row r="252" spans="1:1">
      <c r="A252" s="228"/>
    </row>
    <row r="253" spans="1:1">
      <c r="A253" s="228"/>
    </row>
    <row r="254" spans="1:1">
      <c r="A254" s="228"/>
    </row>
    <row r="255" spans="1:1">
      <c r="A255" s="228"/>
    </row>
    <row r="256" spans="1:1">
      <c r="A256" s="228"/>
    </row>
    <row r="257" spans="1:1">
      <c r="A257" s="228"/>
    </row>
    <row r="258" spans="1:1">
      <c r="A258" s="228"/>
    </row>
    <row r="259" spans="1:1">
      <c r="A259" s="228"/>
    </row>
    <row r="260" spans="1:1">
      <c r="A260" s="228"/>
    </row>
    <row r="261" spans="1:1">
      <c r="A261" s="228"/>
    </row>
    <row r="262" spans="1:1">
      <c r="A262" s="228"/>
    </row>
    <row r="263" spans="1:1">
      <c r="A263" s="228"/>
    </row>
    <row r="264" spans="1:1">
      <c r="A264" s="228"/>
    </row>
    <row r="265" spans="1:1">
      <c r="A265" s="228"/>
    </row>
    <row r="266" spans="1:1">
      <c r="A266" s="228"/>
    </row>
    <row r="267" spans="1:1">
      <c r="A267" s="228"/>
    </row>
    <row r="268" spans="1:1">
      <c r="A268" s="228"/>
    </row>
    <row r="269" spans="1:1">
      <c r="A269" s="228"/>
    </row>
    <row r="270" spans="1:1">
      <c r="A270" s="228"/>
    </row>
    <row r="271" spans="1:1">
      <c r="A271" s="228"/>
    </row>
    <row r="272" spans="1:1">
      <c r="A272" s="228"/>
    </row>
    <row r="273" spans="1:1">
      <c r="A273" s="228"/>
    </row>
    <row r="274" spans="1:1">
      <c r="A274" s="228"/>
    </row>
    <row r="275" spans="1:1">
      <c r="A275" s="228"/>
    </row>
    <row r="276" spans="1:1">
      <c r="A276" s="228"/>
    </row>
    <row r="277" spans="1:1">
      <c r="A277" s="228"/>
    </row>
    <row r="278" spans="1:1">
      <c r="A278" s="228"/>
    </row>
    <row r="279" spans="1:1">
      <c r="A279" s="228"/>
    </row>
    <row r="280" spans="1:1">
      <c r="A280" s="228"/>
    </row>
    <row r="281" spans="1:1">
      <c r="A281" s="228"/>
    </row>
    <row r="282" spans="1:1">
      <c r="A282" s="228"/>
    </row>
    <row r="283" spans="1:1">
      <c r="A283" s="228"/>
    </row>
    <row r="284" spans="1:1">
      <c r="A284" s="228"/>
    </row>
    <row r="285" spans="1:1">
      <c r="A285" s="228"/>
    </row>
    <row r="286" spans="1:1">
      <c r="A286" s="228"/>
    </row>
    <row r="287" spans="1:1">
      <c r="A287" s="228"/>
    </row>
    <row r="288" spans="1:1">
      <c r="A288" s="228"/>
    </row>
    <row r="289" spans="1:1">
      <c r="A289" s="228"/>
    </row>
    <row r="290" spans="1:1">
      <c r="A290" s="229"/>
    </row>
    <row r="291" spans="1:1">
      <c r="A291" s="229"/>
    </row>
    <row r="292" spans="1:1">
      <c r="A292" s="229"/>
    </row>
    <row r="293" spans="1:1">
      <c r="A293" s="229"/>
    </row>
    <row r="294" spans="1:1">
      <c r="A294" s="229"/>
    </row>
    <row r="295" spans="1:1">
      <c r="A295" s="229"/>
    </row>
    <row r="296" spans="1:1">
      <c r="A296" s="229"/>
    </row>
    <row r="297" spans="1:1">
      <c r="A297" s="229"/>
    </row>
    <row r="298" spans="1:1">
      <c r="A298" s="229"/>
    </row>
    <row r="299" spans="1:1">
      <c r="A299" s="229"/>
    </row>
    <row r="300" spans="1:1">
      <c r="A300" s="229"/>
    </row>
    <row r="301" spans="1:1">
      <c r="A301" s="229"/>
    </row>
    <row r="302" spans="1:1">
      <c r="A302" s="229"/>
    </row>
    <row r="303" spans="1:1">
      <c r="A303" s="229"/>
    </row>
    <row r="304" spans="1:1">
      <c r="A304" s="229"/>
    </row>
    <row r="305" spans="1:1">
      <c r="A305" s="229"/>
    </row>
    <row r="306" spans="1:1">
      <c r="A306" s="229"/>
    </row>
    <row r="307" spans="1:1">
      <c r="A307" s="229"/>
    </row>
    <row r="308" spans="1:1">
      <c r="A308" s="229"/>
    </row>
    <row r="309" spans="1:1">
      <c r="A309" s="229"/>
    </row>
    <row r="310" spans="1:1">
      <c r="A310" s="229"/>
    </row>
    <row r="311" spans="1:1">
      <c r="A311" s="229"/>
    </row>
    <row r="312" spans="1:1">
      <c r="A312" s="229"/>
    </row>
    <row r="313" spans="1:1">
      <c r="A313" s="229"/>
    </row>
    <row r="314" spans="1:1">
      <c r="A314" s="229"/>
    </row>
    <row r="315" spans="1:1">
      <c r="A315" s="229"/>
    </row>
    <row r="316" spans="1:1">
      <c r="A316" s="229"/>
    </row>
    <row r="317" spans="1:1">
      <c r="A317" s="229"/>
    </row>
    <row r="318" spans="1:1">
      <c r="A318" s="229"/>
    </row>
    <row r="319" spans="1:1">
      <c r="A319" s="229"/>
    </row>
    <row r="320" spans="1:1">
      <c r="A320" s="229"/>
    </row>
    <row r="321" spans="1:1">
      <c r="A321" s="229"/>
    </row>
    <row r="322" spans="1:1">
      <c r="A322" s="229"/>
    </row>
    <row r="323" spans="1:1">
      <c r="A323" s="229"/>
    </row>
    <row r="324" spans="1:1">
      <c r="A324" s="229"/>
    </row>
    <row r="325" spans="1:1">
      <c r="A325" s="229"/>
    </row>
    <row r="326" spans="1:1">
      <c r="A326" s="229"/>
    </row>
    <row r="327" spans="1:1">
      <c r="A327" s="229"/>
    </row>
    <row r="328" spans="1:1">
      <c r="A328" s="229"/>
    </row>
    <row r="329" spans="1:1">
      <c r="A329" s="229"/>
    </row>
    <row r="330" spans="1:1">
      <c r="A330" s="229"/>
    </row>
    <row r="331" spans="1:1">
      <c r="A331" s="229"/>
    </row>
    <row r="332" spans="1:1">
      <c r="A332" s="229"/>
    </row>
    <row r="333" spans="1:1">
      <c r="A333" s="229"/>
    </row>
    <row r="334" spans="1:1">
      <c r="A334" s="229"/>
    </row>
    <row r="335" spans="1:1">
      <c r="A335" s="229"/>
    </row>
    <row r="336" spans="1:1">
      <c r="A336" s="229"/>
    </row>
    <row r="337" spans="1:1">
      <c r="A337" s="229"/>
    </row>
    <row r="338" spans="1:1">
      <c r="A338" s="229"/>
    </row>
    <row r="339" spans="1:1">
      <c r="A339" s="229"/>
    </row>
    <row r="340" spans="1:1">
      <c r="A340" s="229"/>
    </row>
    <row r="341" spans="1:1">
      <c r="A341" s="229"/>
    </row>
    <row r="342" spans="1:1">
      <c r="A342" s="229"/>
    </row>
    <row r="343" spans="1:1">
      <c r="A343" s="229"/>
    </row>
    <row r="344" spans="1:1">
      <c r="A344" s="229"/>
    </row>
    <row r="345" spans="1:1">
      <c r="A345" s="229"/>
    </row>
    <row r="346" spans="1:1">
      <c r="A346" s="229"/>
    </row>
    <row r="347" spans="1:1">
      <c r="A347" s="229"/>
    </row>
    <row r="348" spans="1:1">
      <c r="A348" s="229"/>
    </row>
    <row r="349" spans="1:1">
      <c r="A349" s="229"/>
    </row>
    <row r="350" spans="1:1">
      <c r="A350" s="229"/>
    </row>
    <row r="351" spans="1:1">
      <c r="A351" s="229"/>
    </row>
    <row r="352" spans="1:1">
      <c r="A352" s="229"/>
    </row>
    <row r="353" spans="1:1">
      <c r="A353" s="229"/>
    </row>
    <row r="354" spans="1:1">
      <c r="A354" s="229"/>
    </row>
    <row r="355" spans="1:1">
      <c r="A355" s="229"/>
    </row>
    <row r="356" spans="1:1">
      <c r="A356" s="229"/>
    </row>
    <row r="357" spans="1:1">
      <c r="A357" s="229"/>
    </row>
    <row r="358" spans="1:1">
      <c r="A358" s="229"/>
    </row>
    <row r="359" spans="1:1">
      <c r="A359" s="229"/>
    </row>
    <row r="360" spans="1:1">
      <c r="A360" s="229"/>
    </row>
    <row r="361" spans="1:1">
      <c r="A361" s="229"/>
    </row>
    <row r="362" spans="1:1">
      <c r="A362" s="229"/>
    </row>
    <row r="363" spans="1:1">
      <c r="A363" s="229"/>
    </row>
    <row r="364" spans="1:1">
      <c r="A364" s="229"/>
    </row>
    <row r="365" spans="1:1">
      <c r="A365" s="229"/>
    </row>
    <row r="366" spans="1:1">
      <c r="A366" s="229"/>
    </row>
    <row r="367" spans="1:1">
      <c r="A367" s="229"/>
    </row>
    <row r="368" spans="1:1">
      <c r="A368" s="229"/>
    </row>
    <row r="369" spans="1:1">
      <c r="A369" s="229"/>
    </row>
    <row r="370" spans="1:1">
      <c r="A370" s="229"/>
    </row>
    <row r="371" spans="1:1">
      <c r="A371" s="229"/>
    </row>
    <row r="372" spans="1:1">
      <c r="A372" s="229"/>
    </row>
    <row r="373" spans="1:1">
      <c r="A373" s="229"/>
    </row>
    <row r="374" spans="1:1">
      <c r="A374" s="229"/>
    </row>
    <row r="375" spans="1:1">
      <c r="A375" s="229"/>
    </row>
    <row r="376" spans="1:1">
      <c r="A376" s="229"/>
    </row>
    <row r="377" spans="1:1">
      <c r="A377" s="229"/>
    </row>
    <row r="378" spans="1:1">
      <c r="A378" s="229"/>
    </row>
    <row r="379" spans="1:1">
      <c r="A379" s="229"/>
    </row>
    <row r="380" spans="1:1">
      <c r="A380" s="229"/>
    </row>
    <row r="381" spans="1:1">
      <c r="A381" s="229"/>
    </row>
    <row r="382" spans="1:1">
      <c r="A382" s="229"/>
    </row>
    <row r="383" spans="1:1">
      <c r="A383" s="229"/>
    </row>
    <row r="384" spans="1:1">
      <c r="A384" s="229"/>
    </row>
    <row r="385" spans="1:1">
      <c r="A385" s="229"/>
    </row>
    <row r="386" spans="1:1">
      <c r="A386" s="229"/>
    </row>
    <row r="387" spans="1:1">
      <c r="A387" s="229"/>
    </row>
    <row r="388" spans="1:1">
      <c r="A388" s="229"/>
    </row>
    <row r="389" spans="1:1">
      <c r="A389" s="229"/>
    </row>
    <row r="390" spans="1:1">
      <c r="A390" s="229"/>
    </row>
    <row r="391" spans="1:1">
      <c r="A391" s="229"/>
    </row>
    <row r="392" spans="1:1">
      <c r="A392" s="229"/>
    </row>
    <row r="393" spans="1:1">
      <c r="A393" s="229"/>
    </row>
    <row r="394" spans="1:1">
      <c r="A394" s="229"/>
    </row>
    <row r="395" spans="1:1">
      <c r="A395" s="229"/>
    </row>
    <row r="396" spans="1:1">
      <c r="A396" s="229"/>
    </row>
    <row r="397" spans="1:1">
      <c r="A397" s="229"/>
    </row>
    <row r="398" spans="1:1">
      <c r="A398" s="229"/>
    </row>
    <row r="399" spans="1:1">
      <c r="A399" s="229"/>
    </row>
    <row r="400" spans="1:1">
      <c r="A400" s="229"/>
    </row>
    <row r="401" spans="1:1">
      <c r="A401" s="229"/>
    </row>
    <row r="402" spans="1:1">
      <c r="A402" s="229"/>
    </row>
    <row r="403" spans="1:1">
      <c r="A403" s="229"/>
    </row>
    <row r="404" spans="1:1">
      <c r="A404" s="229"/>
    </row>
    <row r="405" spans="1:1">
      <c r="A405" s="229"/>
    </row>
    <row r="406" spans="1:1">
      <c r="A406" s="229"/>
    </row>
    <row r="407" spans="1:1">
      <c r="A407" s="229"/>
    </row>
    <row r="408" spans="1:1">
      <c r="A408" s="229"/>
    </row>
    <row r="409" spans="1:1">
      <c r="A409" s="229"/>
    </row>
    <row r="410" spans="1:1">
      <c r="A410" s="229"/>
    </row>
    <row r="411" spans="1:1">
      <c r="A411" s="229"/>
    </row>
    <row r="412" spans="1:1">
      <c r="A412" s="229"/>
    </row>
    <row r="413" spans="1:1">
      <c r="A413" s="229"/>
    </row>
    <row r="414" spans="1:1">
      <c r="A414" s="229"/>
    </row>
    <row r="415" spans="1:1">
      <c r="A415" s="229"/>
    </row>
    <row r="416" spans="1:1">
      <c r="A416" s="229"/>
    </row>
    <row r="417" spans="1:1">
      <c r="A417" s="229"/>
    </row>
    <row r="418" spans="1:1">
      <c r="A418" s="229"/>
    </row>
    <row r="419" spans="1:1">
      <c r="A419" s="229"/>
    </row>
    <row r="420" spans="1:1">
      <c r="A420" s="229"/>
    </row>
    <row r="421" spans="1:1">
      <c r="A421" s="229"/>
    </row>
    <row r="422" spans="1:1">
      <c r="A422" s="229"/>
    </row>
    <row r="423" spans="1:1">
      <c r="A423" s="229"/>
    </row>
    <row r="424" spans="1:1">
      <c r="A424" s="229"/>
    </row>
    <row r="425" spans="1:1">
      <c r="A425" s="229"/>
    </row>
    <row r="426" spans="1:1">
      <c r="A426" s="229"/>
    </row>
    <row r="427" spans="1:1">
      <c r="A427" s="229"/>
    </row>
    <row r="428" spans="1:1">
      <c r="A428" s="229"/>
    </row>
    <row r="429" spans="1:1">
      <c r="A429" s="229"/>
    </row>
    <row r="430" spans="1:1">
      <c r="A430" s="229"/>
    </row>
    <row r="431" spans="1:1">
      <c r="A431" s="229"/>
    </row>
    <row r="432" spans="1:1">
      <c r="A432" s="229"/>
    </row>
    <row r="433" spans="1:1">
      <c r="A433" s="229"/>
    </row>
    <row r="434" spans="1:1">
      <c r="A434" s="229"/>
    </row>
    <row r="435" spans="1:1">
      <c r="A435" s="229"/>
    </row>
    <row r="436" spans="1:1">
      <c r="A436" s="229"/>
    </row>
    <row r="437" spans="1:1">
      <c r="A437" s="229"/>
    </row>
    <row r="438" spans="1:1">
      <c r="A438" s="229"/>
    </row>
    <row r="439" spans="1:1">
      <c r="A439" s="229"/>
    </row>
    <row r="440" spans="1:1">
      <c r="A440" s="229"/>
    </row>
    <row r="441" spans="1:1">
      <c r="A441" s="229"/>
    </row>
    <row r="442" spans="1:1">
      <c r="A442" s="229"/>
    </row>
    <row r="443" spans="1:1">
      <c r="A443" s="229"/>
    </row>
    <row r="444" spans="1:1">
      <c r="A444" s="229"/>
    </row>
    <row r="445" spans="1:1">
      <c r="A445" s="229"/>
    </row>
    <row r="446" spans="1:1">
      <c r="A446" s="229"/>
    </row>
    <row r="447" spans="1:1">
      <c r="A447" s="229"/>
    </row>
    <row r="448" spans="1:1">
      <c r="A448" s="229"/>
    </row>
    <row r="449" spans="1:1">
      <c r="A449" s="229"/>
    </row>
    <row r="450" spans="1:1">
      <c r="A450" s="229"/>
    </row>
    <row r="451" spans="1:1">
      <c r="A451" s="229"/>
    </row>
    <row r="452" spans="1:1">
      <c r="A452" s="229"/>
    </row>
    <row r="453" spans="1:1">
      <c r="A453" s="229"/>
    </row>
    <row r="454" spans="1:1">
      <c r="A454" s="229"/>
    </row>
    <row r="455" spans="1:1">
      <c r="A455" s="229"/>
    </row>
  </sheetData>
  <mergeCells count="35">
    <mergeCell ref="B8:F8"/>
    <mergeCell ref="B9:F9"/>
    <mergeCell ref="A92:H92"/>
    <mergeCell ref="A108:H108"/>
    <mergeCell ref="A15:H15"/>
    <mergeCell ref="A65:H65"/>
    <mergeCell ref="A73:H73"/>
    <mergeCell ref="A86:H86"/>
    <mergeCell ref="A21:A22"/>
    <mergeCell ref="B21:B22"/>
    <mergeCell ref="A18:H18"/>
    <mergeCell ref="A19:H19"/>
    <mergeCell ref="B10:E10"/>
    <mergeCell ref="A60:H60"/>
    <mergeCell ref="A24:H24"/>
    <mergeCell ref="A59:H59"/>
    <mergeCell ref="G131:H131"/>
    <mergeCell ref="G130:H130"/>
    <mergeCell ref="C130:F130"/>
    <mergeCell ref="C131:F131"/>
    <mergeCell ref="A117:H117"/>
    <mergeCell ref="A16:H16"/>
    <mergeCell ref="C21:D21"/>
    <mergeCell ref="E21:H21"/>
    <mergeCell ref="A17:H17"/>
    <mergeCell ref="B11:F11"/>
    <mergeCell ref="B12:F12"/>
    <mergeCell ref="B13:F13"/>
    <mergeCell ref="B1:E1"/>
    <mergeCell ref="B3:F3"/>
    <mergeCell ref="B4:F4"/>
    <mergeCell ref="B7:F7"/>
    <mergeCell ref="B2:F2"/>
    <mergeCell ref="B5:F5"/>
    <mergeCell ref="B6:F6"/>
  </mergeCells>
  <phoneticPr fontId="3" type="noConversion"/>
  <conditionalFormatting sqref="C107:F107">
    <cfRule type="cellIs" dxfId="0" priority="1" operator="notEqual">
      <formula>0</formula>
    </cfRule>
  </conditionalFormatting>
  <printOptions horizontalCentered="1"/>
  <pageMargins left="0.59055118110236227" right="0.59055118110236227" top="0.78740157480314965" bottom="0.59055118110236227" header="0" footer="0"/>
  <pageSetup paperSize="9" scale="46" fitToHeight="6" orientation="landscape" verticalDpi="300" r:id="rId1"/>
  <headerFooter alignWithMargins="0"/>
  <rowBreaks count="4" manualBreakCount="4">
    <brk id="34" max="7" man="1"/>
    <brk id="58" max="7" man="1"/>
    <brk id="85" max="7" man="1"/>
    <brk id="116" max="7" man="1"/>
  </rowBreaks>
  <ignoredErrors>
    <ignoredError sqref="F123 D33:F33" evalError="1"/>
    <ignoredError sqref="B75 B109:B116 B118:B126" numberStoredAsText="1"/>
    <ignoredError sqref="E119:E121" formula="1"/>
    <ignoredError sqref="E123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65" zoomScaleNormal="75" zoomScaleSheetLayoutView="6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F24" sqref="F24:H24"/>
    </sheetView>
  </sheetViews>
  <sheetFormatPr defaultColWidth="9.08984375" defaultRowHeight="13"/>
  <cols>
    <col min="1" max="1" width="95" style="7" customWidth="1"/>
    <col min="2" max="2" width="19.453125" style="7" customWidth="1"/>
    <col min="3" max="7" width="26" style="7" customWidth="1"/>
    <col min="8" max="8" width="71" style="7" customWidth="1"/>
    <col min="9" max="9" width="9.54296875" style="7" customWidth="1"/>
    <col min="10" max="10" width="9.08984375" style="7" customWidth="1"/>
    <col min="11" max="11" width="27.08984375" style="7" customWidth="1"/>
    <col min="12" max="16384" width="9.08984375" style="7"/>
  </cols>
  <sheetData>
    <row r="1" spans="1:8" ht="24.75" customHeight="1">
      <c r="A1" s="90"/>
      <c r="B1" s="90"/>
      <c r="C1" s="90"/>
      <c r="D1" s="90"/>
      <c r="E1" s="90"/>
      <c r="F1" s="90"/>
      <c r="G1" s="90"/>
      <c r="H1" s="75" t="s">
        <v>348</v>
      </c>
    </row>
    <row r="2" spans="1:8" ht="41.25" customHeight="1">
      <c r="A2" s="551" t="s">
        <v>128</v>
      </c>
      <c r="B2" s="551"/>
      <c r="C2" s="551"/>
      <c r="D2" s="551"/>
      <c r="E2" s="551"/>
      <c r="F2" s="551"/>
      <c r="G2" s="551"/>
      <c r="H2" s="551"/>
    </row>
    <row r="3" spans="1:8" ht="49.5" customHeight="1">
      <c r="A3" s="552" t="s">
        <v>155</v>
      </c>
      <c r="B3" s="552" t="s">
        <v>0</v>
      </c>
      <c r="C3" s="552" t="s">
        <v>76</v>
      </c>
      <c r="D3" s="554" t="s">
        <v>383</v>
      </c>
      <c r="E3" s="554"/>
      <c r="F3" s="554" t="s">
        <v>455</v>
      </c>
      <c r="G3" s="554"/>
      <c r="H3" s="552" t="s">
        <v>172</v>
      </c>
    </row>
    <row r="4" spans="1:8" ht="63" customHeight="1">
      <c r="A4" s="553"/>
      <c r="B4" s="553"/>
      <c r="C4" s="553"/>
      <c r="D4" s="4" t="s">
        <v>469</v>
      </c>
      <c r="E4" s="4" t="s">
        <v>470</v>
      </c>
      <c r="F4" s="4" t="s">
        <v>141</v>
      </c>
      <c r="G4" s="4" t="s">
        <v>142</v>
      </c>
      <c r="H4" s="553"/>
    </row>
    <row r="5" spans="1:8" s="10" customFormat="1" ht="29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s="10" customFormat="1" ht="36" customHeight="1">
      <c r="A6" s="91" t="s">
        <v>115</v>
      </c>
      <c r="B6" s="22"/>
      <c r="C6" s="21"/>
      <c r="D6" s="21"/>
      <c r="E6" s="21"/>
      <c r="F6" s="21"/>
      <c r="G6" s="21"/>
      <c r="H6" s="21"/>
    </row>
    <row r="7" spans="1:8" ht="69.75" customHeight="1">
      <c r="A7" s="57" t="s">
        <v>323</v>
      </c>
      <c r="B7" s="356">
        <v>5000</v>
      </c>
      <c r="C7" s="23" t="s">
        <v>179</v>
      </c>
      <c r="D7" s="178">
        <f>IF('Осн. фін. пок.'!C25=0,0,'Осн. фін. пок.'!C27/'Осн. фін. пок.'!C25*100)</f>
        <v>-38.68641590333268</v>
      </c>
      <c r="E7" s="178">
        <f>IF('Осн. фін. пок.'!D25=0,0,'Осн. фін. пок.'!D27/'Осн. фін. пок.'!D25*100)</f>
        <v>-74.43970322531041</v>
      </c>
      <c r="F7" s="178">
        <f>IF('Осн. фін. пок.'!E25=0,0,'Осн. фін. пок.'!E27/'Осн. фін. пок.'!E25*100)</f>
        <v>-54.357993822620962</v>
      </c>
      <c r="G7" s="178">
        <f>IF('Осн. фін. пок.'!F25=0,0,'Осн. фін. пок.'!F27/'Осн. фін. пок.'!F25*100)</f>
        <v>-74.43970322531041</v>
      </c>
      <c r="H7" s="24"/>
    </row>
    <row r="8" spans="1:8" ht="69.75" customHeight="1">
      <c r="A8" s="57" t="s">
        <v>324</v>
      </c>
      <c r="B8" s="356">
        <v>5010</v>
      </c>
      <c r="C8" s="23" t="s">
        <v>179</v>
      </c>
      <c r="D8" s="178">
        <f>IF('Осн. фін. пок.'!C25=0,0,'Осн. фін. пок.'!C33/'Осн. фін. пок.'!C25*100)</f>
        <v>8.3180666536737462</v>
      </c>
      <c r="E8" s="178">
        <f>IF('Осн. фін. пок.'!D25=0,0,'Осн. фін. пок.'!D33/'Осн. фін. пок.'!D25*100)</f>
        <v>18.613770038057911</v>
      </c>
      <c r="F8" s="178">
        <f>IF('Осн. фін. пок.'!E25=0,0,'Осн. фін. пок.'!E33/'Осн. фін. пок.'!E25*100)</f>
        <v>6.7539344021179577</v>
      </c>
      <c r="G8" s="178">
        <f>IF('Осн. фін. пок.'!F25=0,0,'Осн. фін. пок.'!F33/'Осн. фін. пок.'!F25*100)</f>
        <v>18.613770038057911</v>
      </c>
      <c r="H8" s="24"/>
    </row>
    <row r="9" spans="1:8" ht="56.25" customHeight="1">
      <c r="A9" s="24" t="s">
        <v>325</v>
      </c>
      <c r="B9" s="356">
        <v>5020</v>
      </c>
      <c r="C9" s="23" t="s">
        <v>179</v>
      </c>
      <c r="D9" s="178">
        <f>IF('Осн. фін. пок.'!C99=0,0,'Осн. фін. пок.'!C46/'Осн. фін. пок.'!C99*100)</f>
        <v>-0.25868058121831239</v>
      </c>
      <c r="E9" s="178">
        <f>IF('Осн. фін. пок.'!D99=0,0,'Осн. фін. пок.'!D46/'Осн. фін. пок.'!D99*100)</f>
        <v>-0.48856238427999099</v>
      </c>
      <c r="F9" s="178">
        <f>IF('Осн. фін. пок.'!E99=0,0,'Осн. фін. пок.'!E46/'Осн. фін. пок.'!E99*100)</f>
        <v>-1.3439007705956565E-15</v>
      </c>
      <c r="G9" s="178">
        <f>IF('Осн. фін. пок.'!F99=0,0,'Осн. фін. пок.'!F46/'Осн. фін. пок.'!F99*100)</f>
        <v>-0.48856238427999099</v>
      </c>
      <c r="H9" s="24" t="s">
        <v>180</v>
      </c>
    </row>
    <row r="10" spans="1:8" ht="56.25" customHeight="1">
      <c r="A10" s="24" t="s">
        <v>384</v>
      </c>
      <c r="B10" s="356">
        <v>5030</v>
      </c>
      <c r="C10" s="23" t="s">
        <v>179</v>
      </c>
      <c r="D10" s="178">
        <f>IF('Осн. фін. пок.'!C100=0,0,'Осн. фін. пок.'!C46/'Осн. фін. пок.'!C100*100)</f>
        <v>-0.34981110200491838</v>
      </c>
      <c r="E10" s="178">
        <f>IF('Осн. фін. пок.'!D100=0,0,'Осн. фін. пок.'!D46/'Осн. фін. пок.'!D100*100)</f>
        <v>-0.61677197532911254</v>
      </c>
      <c r="F10" s="178">
        <f>IF('Осн. фін. пок.'!E100=0,0,'Осн. фін. пок.'!E46/'Осн. фін. пок.'!E100*100)</f>
        <v>-1.8242432240310659E-15</v>
      </c>
      <c r="G10" s="178">
        <f>IF('Осн. фін. пок.'!F100=0,0,'Осн. фін. пок.'!F46/'Осн. фін. пок.'!F100*100)</f>
        <v>-0.61677197532911254</v>
      </c>
      <c r="H10" s="24"/>
    </row>
    <row r="11" spans="1:8" ht="69.75" customHeight="1">
      <c r="A11" s="57" t="s">
        <v>326</v>
      </c>
      <c r="B11" s="356">
        <v>5040</v>
      </c>
      <c r="C11" s="23" t="s">
        <v>179</v>
      </c>
      <c r="D11" s="178">
        <f>IF('Осн. фін. пок.'!C25=0,0,'Осн. фін. пок.'!C46/'Осн. фін. пок.'!C25*100)</f>
        <v>-0.68212824010914241</v>
      </c>
      <c r="E11" s="178">
        <f>IF('Осн. фін. пок.'!D25=0,0,'Осн. фін. пок.'!D46/'Осн. фін. пок.'!D25*100)</f>
        <v>-1.5722907776880575</v>
      </c>
      <c r="F11" s="178">
        <f>IF('Осн. фін. пок.'!E25=0,0,'Осн. фін. пок.'!E46/'Осн. фін. пок.'!E25*100)</f>
        <v>-2.5081667389678486E-15</v>
      </c>
      <c r="G11" s="178">
        <f>IF('Осн. фін. пок.'!F25=0,0,'Осн. фін. пок.'!F46/'Осн. фін. пок.'!F25*100)</f>
        <v>-1.5722907776880575</v>
      </c>
      <c r="H11" s="24" t="s">
        <v>181</v>
      </c>
    </row>
    <row r="12" spans="1:8" s="10" customFormat="1" ht="36" customHeight="1">
      <c r="A12" s="91" t="s">
        <v>117</v>
      </c>
      <c r="B12" s="22"/>
      <c r="C12" s="21"/>
      <c r="D12" s="178"/>
      <c r="E12" s="178"/>
      <c r="F12" s="178"/>
      <c r="G12" s="178"/>
      <c r="H12" s="21"/>
    </row>
    <row r="13" spans="1:8" ht="69.75" customHeight="1">
      <c r="A13" s="57" t="s">
        <v>385</v>
      </c>
      <c r="B13" s="356">
        <v>5100</v>
      </c>
      <c r="C13" s="23"/>
      <c r="D13" s="178">
        <f>IF('Осн. фін. пок.'!C33=0,0,('Осн. фін. пок.'!C101+'Осн. фін. пок.'!C102)/'Осн. фін. пок.'!C33)</f>
        <v>8.2586691658856637</v>
      </c>
      <c r="E13" s="178">
        <f>IF('Осн. фін. пок.'!D33=0,0,('Осн. фін. пок.'!D101+'Осн. фін. пок.'!D102)/'Осн. фін. пок.'!D33)</f>
        <v>3.5939694341181294</v>
      </c>
      <c r="F13" s="178">
        <f>IF('Осн. фін. пок.'!E33=0,0,('Осн. фін. пок.'!E101+'Осн. фін. пок.'!E102)/'Осн. фін. пок.'!E33)</f>
        <v>7.2761324041811859</v>
      </c>
      <c r="G13" s="178">
        <f>IF('Осн. фін. пок.'!F33=0,0,('Осн. фін. пок.'!F101+'Осн. фін. пок.'!F102)/'Осн. фін. пок.'!F33)</f>
        <v>3.5939694341181294</v>
      </c>
      <c r="H13" s="24"/>
    </row>
    <row r="14" spans="1:8" ht="69.75" customHeight="1">
      <c r="A14" s="57" t="s">
        <v>386</v>
      </c>
      <c r="B14" s="356">
        <v>5110</v>
      </c>
      <c r="C14" s="23" t="s">
        <v>112</v>
      </c>
      <c r="D14" s="178">
        <f>IF(('Осн. фін. пок.'!C101+'Осн. фін. пок.'!C102)=0,0,'Осн. фін. пок.'!C100/('Осн. фін. пок.'!C101+'Осн. фін. пок.'!C102))</f>
        <v>2.8385724012709939</v>
      </c>
      <c r="E14" s="178">
        <f>IF(('Осн. фін. пок.'!D101+'Осн. фін. пок.'!D102)=0,0,'Осн. фін. пок.'!D100/('Осн. фін. пок.'!D101+'Осн. фін. пок.'!D102))</f>
        <v>3.8106539478220895</v>
      </c>
      <c r="F14" s="178">
        <f>IF(('Осн. фін. пок.'!E101+'Осн. фін. пок.'!E102)=0,0,'Осн. фін. пок.'!E100/('Осн. фін. пок.'!E101+'Осн. фін. пок.'!E102))</f>
        <v>2.7977971986112777</v>
      </c>
      <c r="G14" s="178">
        <f>IF(('Осн. фін. пок.'!F101+'Осн. фін. пок.'!F102)=0,0,'Осн. фін. пок.'!F100/('Осн. фін. пок.'!F101+'Осн. фін. пок.'!F102))</f>
        <v>3.8106539478220895</v>
      </c>
      <c r="H14" s="24" t="s">
        <v>182</v>
      </c>
    </row>
    <row r="15" spans="1:8" ht="56.25" customHeight="1">
      <c r="A15" s="24" t="s">
        <v>387</v>
      </c>
      <c r="B15" s="356">
        <v>5120</v>
      </c>
      <c r="C15" s="23" t="s">
        <v>112</v>
      </c>
      <c r="D15" s="178">
        <f>IF('Осн. фін. пок.'!C102=0,0,'Осн. фін. пок.'!C97/'Осн. фін. пок.'!C102)</f>
        <v>0.21602197031669976</v>
      </c>
      <c r="E15" s="178">
        <f>IF('Осн. фін. пок.'!D102=0,0,'Осн. фін. пок.'!D97/'Осн. фін. пок.'!D102)</f>
        <v>0.39465588998130158</v>
      </c>
      <c r="F15" s="178">
        <f>IF('Осн. фін. пок.'!E102=0,0,'Осн. фін. пок.'!E97/'Осн. фін. пок.'!E102)</f>
        <v>9.6013408356279195E-2</v>
      </c>
      <c r="G15" s="178">
        <f>IF('Осн. фін. пок.'!F102=0,0,'Осн. фін. пок.'!F97/'Осн. фін. пок.'!F102)</f>
        <v>0.39465588998130158</v>
      </c>
      <c r="H15" s="24" t="s">
        <v>184</v>
      </c>
    </row>
    <row r="16" spans="1:8" s="10" customFormat="1" ht="36" customHeight="1">
      <c r="A16" s="91" t="s">
        <v>116</v>
      </c>
      <c r="B16" s="22"/>
      <c r="C16" s="21"/>
      <c r="D16" s="178"/>
      <c r="E16" s="178"/>
      <c r="F16" s="178"/>
      <c r="G16" s="178"/>
      <c r="H16" s="21"/>
    </row>
    <row r="17" spans="1:11" ht="49.5" customHeight="1">
      <c r="A17" s="24" t="s">
        <v>311</v>
      </c>
      <c r="B17" s="356">
        <v>5200</v>
      </c>
      <c r="C17" s="23"/>
      <c r="D17" s="178">
        <f>IF('Осн. фін. пок.'!C56=0,0,'Осн. фін. пок.'!C74/'Осн. фін. пок.'!C56)</f>
        <v>1.3385863267670917</v>
      </c>
      <c r="E17" s="178">
        <f>IF('Осн. фін. пок.'!D56=0,0,'Осн. фін. пок.'!D74/'Осн. фін. пок.'!D56)</f>
        <v>3.0311473067581085</v>
      </c>
      <c r="F17" s="178">
        <f>IF('Осн. фін. пок.'!E56=0,0,'Осн. фін. пок.'!E74/'Осн. фін. пок.'!E56)</f>
        <v>0</v>
      </c>
      <c r="G17" s="178">
        <f>IF('Осн. фін. пок.'!F56=0,0,'Осн. фін. пок.'!F74/'Осн. фін. пок.'!F56)</f>
        <v>3.0311473067581085</v>
      </c>
      <c r="H17" s="24"/>
    </row>
    <row r="18" spans="1:11" ht="92.25" customHeight="1">
      <c r="A18" s="24" t="s">
        <v>312</v>
      </c>
      <c r="B18" s="356">
        <v>5210</v>
      </c>
      <c r="C18" s="23"/>
      <c r="D18" s="178">
        <f>IF('Осн. фін. пок.'!C25=0,0,'Осн. фін. пок.'!C74/'Осн. фін. пок.'!C25)</f>
        <v>0.22514129799259405</v>
      </c>
      <c r="E18" s="178">
        <f>IF('Осн. фін. пок.'!D25=0,0,'Осн. фін. пок.'!D74/'Осн. фін. пок.'!D25)</f>
        <v>0.81555376158074799</v>
      </c>
      <c r="F18" s="178">
        <f>IF('Осн. фін. пок.'!E25=0,0,'Осн. фін. пок.'!E74/'Осн. фін. пок.'!E25)</f>
        <v>0</v>
      </c>
      <c r="G18" s="178">
        <f>IF('Осн. фін. пок.'!F25=0,0,'Осн. фін. пок.'!F74/'Осн. фін. пок.'!F25)</f>
        <v>0.81555376158074799</v>
      </c>
      <c r="H18" s="24"/>
    </row>
    <row r="19" spans="1:11" ht="57" customHeight="1">
      <c r="A19" s="24" t="s">
        <v>313</v>
      </c>
      <c r="B19" s="356">
        <v>5220</v>
      </c>
      <c r="C19" s="23" t="s">
        <v>268</v>
      </c>
      <c r="D19" s="178">
        <f>IF('Осн. фін. пок.'!C95=0,0,'Осн. фін. пок.'!C96/'Осн. фін. пок.'!C95)</f>
        <v>0.4650649855493772</v>
      </c>
      <c r="E19" s="178">
        <f>IF('Осн. фін. пок.'!D95=0,0,'Осн. фін. пок.'!D96/'Осн. фін. пок.'!D95)</f>
        <v>0.4494463357821179</v>
      </c>
      <c r="F19" s="178">
        <f>IF('Осн. фін. пок.'!E95=0,0,'Осн. фін. пок.'!E96/'Осн. фін. пок.'!E95)</f>
        <v>0.47173389370098912</v>
      </c>
      <c r="G19" s="178">
        <f>IF('Осн. фін. пок.'!F95=0,0,'Осн. фін. пок.'!F96/'Осн. фін. пок.'!F95)</f>
        <v>0.4494463357821179</v>
      </c>
      <c r="H19" s="24" t="s">
        <v>183</v>
      </c>
    </row>
    <row r="20" spans="1:11" ht="44.25" customHeight="1">
      <c r="A20" s="91" t="s">
        <v>175</v>
      </c>
      <c r="B20" s="356"/>
      <c r="C20" s="23"/>
      <c r="D20" s="178"/>
      <c r="E20" s="178"/>
      <c r="F20" s="178"/>
      <c r="G20" s="178"/>
      <c r="H20" s="24"/>
    </row>
    <row r="21" spans="1:11" ht="81.75" customHeight="1">
      <c r="A21" s="24" t="s">
        <v>186</v>
      </c>
      <c r="B21" s="356">
        <v>5300</v>
      </c>
      <c r="C21" s="23"/>
      <c r="D21" s="178"/>
      <c r="E21" s="178"/>
      <c r="F21" s="178"/>
      <c r="G21" s="178"/>
      <c r="H21" s="25"/>
    </row>
    <row r="22" spans="1:11" ht="20">
      <c r="A22" s="26"/>
      <c r="B22" s="26"/>
      <c r="C22" s="26"/>
      <c r="D22" s="26"/>
      <c r="E22" s="26"/>
      <c r="F22" s="26"/>
      <c r="G22" s="26"/>
      <c r="H22" s="26"/>
      <c r="K22" s="12"/>
    </row>
    <row r="23" spans="1:11" s="247" customFormat="1" ht="27.75" customHeight="1">
      <c r="A23" s="261" t="s">
        <v>446</v>
      </c>
      <c r="B23" s="262"/>
      <c r="C23" s="544" t="s">
        <v>138</v>
      </c>
      <c r="D23" s="544"/>
      <c r="E23" s="263"/>
      <c r="F23" s="546" t="s">
        <v>587</v>
      </c>
      <c r="G23" s="546"/>
      <c r="H23" s="546"/>
    </row>
    <row r="24" spans="1:11" s="279" customFormat="1" ht="15.5">
      <c r="A24" s="277" t="s">
        <v>65</v>
      </c>
      <c r="B24" s="278"/>
      <c r="C24" s="549" t="s">
        <v>66</v>
      </c>
      <c r="D24" s="549"/>
      <c r="E24" s="278"/>
      <c r="F24" s="550" t="s">
        <v>77</v>
      </c>
      <c r="G24" s="550"/>
      <c r="H24" s="550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5"/>
  <sheetViews>
    <sheetView topLeftCell="A64" zoomScale="75" zoomScaleNormal="75" zoomScaleSheetLayoutView="65" workbookViewId="0">
      <selection activeCell="I18" sqref="I18:K18"/>
    </sheetView>
  </sheetViews>
  <sheetFormatPr defaultColWidth="9.08984375" defaultRowHeight="18"/>
  <cols>
    <col min="1" max="1" width="44.90625" style="16" customWidth="1"/>
    <col min="2" max="2" width="19.36328125" style="30" customWidth="1"/>
    <col min="3" max="3" width="15.90625" style="16" customWidth="1"/>
    <col min="4" max="4" width="16.08984375" style="16" customWidth="1"/>
    <col min="5" max="5" width="15.453125" style="16" customWidth="1"/>
    <col min="6" max="6" width="16.54296875" style="16" customWidth="1"/>
    <col min="7" max="7" width="15.36328125" style="16" customWidth="1"/>
    <col min="8" max="8" width="16.54296875" style="16" customWidth="1"/>
    <col min="9" max="9" width="16.08984375" style="16" customWidth="1"/>
    <col min="10" max="10" width="16.453125" style="16" customWidth="1"/>
    <col min="11" max="11" width="16.54296875" style="16" customWidth="1"/>
    <col min="12" max="12" width="16.90625" style="16" customWidth="1"/>
    <col min="13" max="15" width="16.6328125" style="16" customWidth="1"/>
    <col min="16" max="16384" width="9.08984375" style="16"/>
  </cols>
  <sheetData>
    <row r="1" spans="1:15" ht="20">
      <c r="O1" s="266" t="s">
        <v>349</v>
      </c>
    </row>
    <row r="2" spans="1:15" ht="24.75" customHeight="1">
      <c r="A2" s="615" t="s">
        <v>90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</row>
    <row r="3" spans="1:15" ht="37.5" customHeight="1">
      <c r="A3" s="616" t="s">
        <v>471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</row>
    <row r="4" spans="1:15" ht="24.75" customHeight="1">
      <c r="A4" s="467" t="s">
        <v>589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</row>
    <row r="5" spans="1:15" ht="20.5">
      <c r="A5" s="617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</row>
    <row r="6" spans="1:15" ht="41.25" customHeight="1">
      <c r="A6" s="572" t="s">
        <v>222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</row>
    <row r="7" spans="1:15" ht="41.25" customHeight="1">
      <c r="A7" s="618" t="s">
        <v>173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</row>
    <row r="8" spans="1:15" s="207" customFormat="1" ht="74.25" customHeight="1">
      <c r="A8" s="468" t="s">
        <v>155</v>
      </c>
      <c r="B8" s="468"/>
      <c r="C8" s="619" t="s">
        <v>472</v>
      </c>
      <c r="D8" s="619"/>
      <c r="E8" s="613"/>
      <c r="F8" s="612" t="s">
        <v>473</v>
      </c>
      <c r="G8" s="619"/>
      <c r="H8" s="613"/>
      <c r="I8" s="468" t="s">
        <v>474</v>
      </c>
      <c r="J8" s="468"/>
      <c r="K8" s="468"/>
      <c r="L8" s="468" t="s">
        <v>426</v>
      </c>
      <c r="M8" s="468"/>
      <c r="N8" s="612" t="s">
        <v>427</v>
      </c>
      <c r="O8" s="613"/>
    </row>
    <row r="9" spans="1:15" s="207" customFormat="1" ht="27.75" customHeight="1">
      <c r="A9" s="468">
        <v>1</v>
      </c>
      <c r="B9" s="468"/>
      <c r="C9" s="619">
        <v>2</v>
      </c>
      <c r="D9" s="619"/>
      <c r="E9" s="613"/>
      <c r="F9" s="612">
        <v>3</v>
      </c>
      <c r="G9" s="619"/>
      <c r="H9" s="613"/>
      <c r="I9" s="468">
        <v>4</v>
      </c>
      <c r="J9" s="468"/>
      <c r="K9" s="468"/>
      <c r="L9" s="612">
        <v>5</v>
      </c>
      <c r="M9" s="613"/>
      <c r="N9" s="468">
        <v>6</v>
      </c>
      <c r="O9" s="468"/>
    </row>
    <row r="10" spans="1:15" s="207" customFormat="1" ht="135.75" customHeight="1">
      <c r="A10" s="614" t="s">
        <v>388</v>
      </c>
      <c r="B10" s="614"/>
      <c r="C10" s="600">
        <f>SUM(C11:E13)</f>
        <v>15</v>
      </c>
      <c r="D10" s="601"/>
      <c r="E10" s="602"/>
      <c r="F10" s="600">
        <f t="shared" ref="F10" si="0">SUM(F11:H13)</f>
        <v>17</v>
      </c>
      <c r="G10" s="601"/>
      <c r="H10" s="602"/>
      <c r="I10" s="600">
        <f t="shared" ref="I10" si="1">SUM(I11:K13)</f>
        <v>14</v>
      </c>
      <c r="J10" s="601"/>
      <c r="K10" s="602"/>
      <c r="L10" s="610">
        <f>I10-F10</f>
        <v>-3</v>
      </c>
      <c r="M10" s="610"/>
      <c r="N10" s="597">
        <f>IF(F10=0,0,I10/F10*100)</f>
        <v>82.35294117647058</v>
      </c>
      <c r="O10" s="598"/>
    </row>
    <row r="11" spans="1:15" s="207" customFormat="1" ht="33" customHeight="1">
      <c r="A11" s="569" t="s">
        <v>159</v>
      </c>
      <c r="B11" s="569"/>
      <c r="C11" s="585">
        <v>1</v>
      </c>
      <c r="D11" s="586"/>
      <c r="E11" s="587"/>
      <c r="F11" s="585">
        <v>1</v>
      </c>
      <c r="G11" s="586"/>
      <c r="H11" s="587"/>
      <c r="I11" s="585">
        <v>1</v>
      </c>
      <c r="J11" s="586"/>
      <c r="K11" s="587"/>
      <c r="L11" s="584">
        <f t="shared" ref="L11:L25" si="2">I11-F11</f>
        <v>0</v>
      </c>
      <c r="M11" s="584"/>
      <c r="N11" s="595">
        <f t="shared" ref="N11:N25" si="3">IF(F11=0,0,I11/F11*100)</f>
        <v>100</v>
      </c>
      <c r="O11" s="596"/>
    </row>
    <row r="12" spans="1:15" s="207" customFormat="1" ht="33" customHeight="1">
      <c r="A12" s="569" t="s">
        <v>158</v>
      </c>
      <c r="B12" s="569"/>
      <c r="C12" s="585">
        <v>3</v>
      </c>
      <c r="D12" s="586"/>
      <c r="E12" s="587"/>
      <c r="F12" s="585">
        <v>5</v>
      </c>
      <c r="G12" s="586"/>
      <c r="H12" s="587"/>
      <c r="I12" s="585">
        <v>4</v>
      </c>
      <c r="J12" s="586"/>
      <c r="K12" s="587"/>
      <c r="L12" s="584">
        <f t="shared" si="2"/>
        <v>-1</v>
      </c>
      <c r="M12" s="584"/>
      <c r="N12" s="595">
        <f t="shared" si="3"/>
        <v>80</v>
      </c>
      <c r="O12" s="596"/>
    </row>
    <row r="13" spans="1:15" s="207" customFormat="1" ht="33" customHeight="1">
      <c r="A13" s="569" t="s">
        <v>160</v>
      </c>
      <c r="B13" s="569"/>
      <c r="C13" s="585">
        <v>11</v>
      </c>
      <c r="D13" s="586"/>
      <c r="E13" s="587"/>
      <c r="F13" s="585">
        <v>11</v>
      </c>
      <c r="G13" s="586"/>
      <c r="H13" s="587"/>
      <c r="I13" s="585">
        <v>9</v>
      </c>
      <c r="J13" s="586"/>
      <c r="K13" s="587"/>
      <c r="L13" s="584">
        <f t="shared" si="2"/>
        <v>-2</v>
      </c>
      <c r="M13" s="584"/>
      <c r="N13" s="595">
        <f t="shared" si="3"/>
        <v>81.818181818181827</v>
      </c>
      <c r="O13" s="596"/>
    </row>
    <row r="14" spans="1:15" s="207" customFormat="1" ht="44.25" customHeight="1">
      <c r="A14" s="614" t="s">
        <v>314</v>
      </c>
      <c r="B14" s="614"/>
      <c r="C14" s="607">
        <f>SUM(C15:E17)</f>
        <v>1703.3</v>
      </c>
      <c r="D14" s="608"/>
      <c r="E14" s="609"/>
      <c r="F14" s="607">
        <f t="shared" ref="F14" si="4">SUM(F15:H17)</f>
        <v>1931.8000000000002</v>
      </c>
      <c r="G14" s="608"/>
      <c r="H14" s="609"/>
      <c r="I14" s="607">
        <f t="shared" ref="I14" si="5">SUM(I15:K17)</f>
        <v>2046.3999999999999</v>
      </c>
      <c r="J14" s="608"/>
      <c r="K14" s="609"/>
      <c r="L14" s="611">
        <f t="shared" si="2"/>
        <v>114.59999999999968</v>
      </c>
      <c r="M14" s="611"/>
      <c r="N14" s="597">
        <f t="shared" si="3"/>
        <v>105.93229112744589</v>
      </c>
      <c r="O14" s="598"/>
    </row>
    <row r="15" spans="1:15" s="207" customFormat="1" ht="33" customHeight="1">
      <c r="A15" s="569" t="s">
        <v>159</v>
      </c>
      <c r="B15" s="569"/>
      <c r="C15" s="563">
        <v>287.10000000000002</v>
      </c>
      <c r="D15" s="599"/>
      <c r="E15" s="564"/>
      <c r="F15" s="563">
        <v>234</v>
      </c>
      <c r="G15" s="599"/>
      <c r="H15" s="564"/>
      <c r="I15" s="563">
        <v>295.7</v>
      </c>
      <c r="J15" s="599"/>
      <c r="K15" s="564"/>
      <c r="L15" s="583">
        <f t="shared" si="2"/>
        <v>61.699999999999989</v>
      </c>
      <c r="M15" s="583"/>
      <c r="N15" s="595">
        <f t="shared" si="3"/>
        <v>126.36752136752136</v>
      </c>
      <c r="O15" s="596"/>
    </row>
    <row r="16" spans="1:15" s="207" customFormat="1" ht="33" customHeight="1">
      <c r="A16" s="569" t="s">
        <v>158</v>
      </c>
      <c r="B16" s="569"/>
      <c r="C16" s="563">
        <v>472.4</v>
      </c>
      <c r="D16" s="599"/>
      <c r="E16" s="564"/>
      <c r="F16" s="563">
        <v>685.1</v>
      </c>
      <c r="G16" s="599"/>
      <c r="H16" s="564"/>
      <c r="I16" s="563">
        <v>603.4</v>
      </c>
      <c r="J16" s="599"/>
      <c r="K16" s="564"/>
      <c r="L16" s="583">
        <f t="shared" si="2"/>
        <v>-81.700000000000045</v>
      </c>
      <c r="M16" s="583"/>
      <c r="N16" s="595">
        <f t="shared" si="3"/>
        <v>88.074733615530576</v>
      </c>
      <c r="O16" s="596"/>
    </row>
    <row r="17" spans="1:25" s="207" customFormat="1" ht="33" customHeight="1">
      <c r="A17" s="569" t="s">
        <v>160</v>
      </c>
      <c r="B17" s="569"/>
      <c r="C17" s="563">
        <v>943.8</v>
      </c>
      <c r="D17" s="599"/>
      <c r="E17" s="564"/>
      <c r="F17" s="563">
        <v>1012.7</v>
      </c>
      <c r="G17" s="599"/>
      <c r="H17" s="564"/>
      <c r="I17" s="563">
        <v>1147.3</v>
      </c>
      <c r="J17" s="599"/>
      <c r="K17" s="564"/>
      <c r="L17" s="583">
        <f t="shared" si="2"/>
        <v>134.59999999999991</v>
      </c>
      <c r="M17" s="583"/>
      <c r="N17" s="595">
        <f t="shared" si="3"/>
        <v>113.2912017379283</v>
      </c>
      <c r="O17" s="596"/>
    </row>
    <row r="18" spans="1:25" s="207" customFormat="1" ht="47.25" customHeight="1">
      <c r="A18" s="614" t="s">
        <v>315</v>
      </c>
      <c r="B18" s="614"/>
      <c r="C18" s="607">
        <f>'I. Фін результат'!C91</f>
        <v>1762.2</v>
      </c>
      <c r="D18" s="608"/>
      <c r="E18" s="609"/>
      <c r="F18" s="607">
        <v>1931.8</v>
      </c>
      <c r="G18" s="608"/>
      <c r="H18" s="609"/>
      <c r="I18" s="604">
        <f>'I. Фін результат'!F91</f>
        <v>2084.7000000000003</v>
      </c>
      <c r="J18" s="605"/>
      <c r="K18" s="606"/>
      <c r="L18" s="611">
        <f t="shared" si="2"/>
        <v>152.90000000000032</v>
      </c>
      <c r="M18" s="611"/>
      <c r="N18" s="597">
        <f t="shared" si="3"/>
        <v>107.91489802256964</v>
      </c>
      <c r="O18" s="598"/>
    </row>
    <row r="19" spans="1:25" s="207" customFormat="1" ht="33" customHeight="1">
      <c r="A19" s="569" t="s">
        <v>159</v>
      </c>
      <c r="B19" s="569"/>
      <c r="C19" s="563">
        <v>287.10000000000002</v>
      </c>
      <c r="D19" s="599"/>
      <c r="E19" s="564"/>
      <c r="F19" s="563">
        <v>234</v>
      </c>
      <c r="G19" s="599"/>
      <c r="H19" s="564"/>
      <c r="I19" s="563">
        <v>295.7</v>
      </c>
      <c r="J19" s="599"/>
      <c r="K19" s="564"/>
      <c r="L19" s="583">
        <f t="shared" si="2"/>
        <v>61.699999999999989</v>
      </c>
      <c r="M19" s="583"/>
      <c r="N19" s="595">
        <f t="shared" si="3"/>
        <v>126.36752136752136</v>
      </c>
      <c r="O19" s="596"/>
    </row>
    <row r="20" spans="1:25" s="207" customFormat="1" ht="33" customHeight="1">
      <c r="A20" s="569" t="s">
        <v>158</v>
      </c>
      <c r="B20" s="569"/>
      <c r="C20" s="563">
        <v>516.79999999999995</v>
      </c>
      <c r="D20" s="599"/>
      <c r="E20" s="564"/>
      <c r="F20" s="563">
        <v>685.1</v>
      </c>
      <c r="G20" s="599"/>
      <c r="H20" s="564"/>
      <c r="I20" s="563">
        <v>715.8</v>
      </c>
      <c r="J20" s="599"/>
      <c r="K20" s="564"/>
      <c r="L20" s="583">
        <f t="shared" si="2"/>
        <v>30.699999999999932</v>
      </c>
      <c r="M20" s="583"/>
      <c r="N20" s="595">
        <f t="shared" si="3"/>
        <v>104.48109764997811</v>
      </c>
      <c r="O20" s="596"/>
    </row>
    <row r="21" spans="1:25" s="207" customFormat="1" ht="33" customHeight="1">
      <c r="A21" s="569" t="s">
        <v>160</v>
      </c>
      <c r="B21" s="569"/>
      <c r="C21" s="563">
        <v>958.3</v>
      </c>
      <c r="D21" s="599"/>
      <c r="E21" s="564"/>
      <c r="F21" s="563">
        <v>1012.7</v>
      </c>
      <c r="G21" s="599"/>
      <c r="H21" s="564"/>
      <c r="I21" s="563">
        <v>1073.2</v>
      </c>
      <c r="J21" s="599"/>
      <c r="K21" s="564"/>
      <c r="L21" s="583">
        <f t="shared" si="2"/>
        <v>60.5</v>
      </c>
      <c r="M21" s="583"/>
      <c r="N21" s="595">
        <f t="shared" si="3"/>
        <v>105.97412856719662</v>
      </c>
      <c r="O21" s="596"/>
    </row>
    <row r="22" spans="1:25" s="207" customFormat="1" ht="71.25" customHeight="1">
      <c r="A22" s="614" t="s">
        <v>389</v>
      </c>
      <c r="B22" s="614"/>
      <c r="C22" s="600">
        <f>IF(C10=0,0,ROUND(C18/C10/12*1000,0))</f>
        <v>9790</v>
      </c>
      <c r="D22" s="601"/>
      <c r="E22" s="602"/>
      <c r="F22" s="600">
        <f t="shared" ref="F22:I25" si="6">IF(F10=0,0,ROUND(F18/F10/12*1000,0))</f>
        <v>9470</v>
      </c>
      <c r="G22" s="601"/>
      <c r="H22" s="602"/>
      <c r="I22" s="600">
        <f t="shared" ref="I22" si="7">IF(I10=0,0,ROUND(I18/I10/12*1000,0))</f>
        <v>12409</v>
      </c>
      <c r="J22" s="601"/>
      <c r="K22" s="602"/>
      <c r="L22" s="610">
        <f t="shared" si="2"/>
        <v>2939</v>
      </c>
      <c r="M22" s="610"/>
      <c r="N22" s="597">
        <f t="shared" si="3"/>
        <v>131.03484688489968</v>
      </c>
      <c r="O22" s="598"/>
    </row>
    <row r="23" spans="1:25" s="207" customFormat="1" ht="33" customHeight="1">
      <c r="A23" s="569" t="s">
        <v>159</v>
      </c>
      <c r="B23" s="569"/>
      <c r="C23" s="585">
        <f t="shared" ref="C23:C25" si="8">IF(C11=0,0,ROUND(C19/C11/12*1000,0))</f>
        <v>23925</v>
      </c>
      <c r="D23" s="586"/>
      <c r="E23" s="587"/>
      <c r="F23" s="585">
        <f t="shared" si="6"/>
        <v>19500</v>
      </c>
      <c r="G23" s="586"/>
      <c r="H23" s="587"/>
      <c r="I23" s="585">
        <f t="shared" si="6"/>
        <v>24642</v>
      </c>
      <c r="J23" s="586"/>
      <c r="K23" s="587"/>
      <c r="L23" s="584">
        <f t="shared" si="2"/>
        <v>5142</v>
      </c>
      <c r="M23" s="584"/>
      <c r="N23" s="595">
        <f t="shared" si="3"/>
        <v>126.36923076923077</v>
      </c>
      <c r="O23" s="596"/>
    </row>
    <row r="24" spans="1:25" s="207" customFormat="1" ht="33" customHeight="1">
      <c r="A24" s="569" t="s">
        <v>158</v>
      </c>
      <c r="B24" s="569"/>
      <c r="C24" s="585">
        <f t="shared" si="8"/>
        <v>14356</v>
      </c>
      <c r="D24" s="586"/>
      <c r="E24" s="587"/>
      <c r="F24" s="585">
        <f t="shared" si="6"/>
        <v>11418</v>
      </c>
      <c r="G24" s="586"/>
      <c r="H24" s="587"/>
      <c r="I24" s="585">
        <f t="shared" si="6"/>
        <v>14913</v>
      </c>
      <c r="J24" s="586"/>
      <c r="K24" s="587"/>
      <c r="L24" s="584">
        <f t="shared" si="2"/>
        <v>3495</v>
      </c>
      <c r="M24" s="584"/>
      <c r="N24" s="595">
        <f t="shared" si="3"/>
        <v>130.60956384655807</v>
      </c>
      <c r="O24" s="596"/>
    </row>
    <row r="25" spans="1:25" s="207" customFormat="1" ht="33" customHeight="1">
      <c r="A25" s="569" t="s">
        <v>160</v>
      </c>
      <c r="B25" s="569"/>
      <c r="C25" s="585">
        <f t="shared" si="8"/>
        <v>7260</v>
      </c>
      <c r="D25" s="586"/>
      <c r="E25" s="587"/>
      <c r="F25" s="585">
        <f t="shared" si="6"/>
        <v>7672</v>
      </c>
      <c r="G25" s="586"/>
      <c r="H25" s="587"/>
      <c r="I25" s="585">
        <f t="shared" si="6"/>
        <v>9937</v>
      </c>
      <c r="J25" s="586"/>
      <c r="K25" s="587"/>
      <c r="L25" s="584">
        <f t="shared" si="2"/>
        <v>2265</v>
      </c>
      <c r="M25" s="584"/>
      <c r="N25" s="595">
        <f t="shared" si="3"/>
        <v>129.52294056308656</v>
      </c>
      <c r="O25" s="596"/>
      <c r="W25" s="620"/>
      <c r="X25" s="620"/>
      <c r="Y25" s="620"/>
    </row>
    <row r="26" spans="1:25" s="207" customFormat="1" ht="13.5" customHeight="1">
      <c r="A26" s="92"/>
      <c r="B26" s="92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15"/>
      <c r="O26" s="215"/>
      <c r="W26" s="621"/>
      <c r="X26" s="621"/>
      <c r="Y26" s="621"/>
    </row>
    <row r="27" spans="1:25" ht="20.5">
      <c r="A27" s="623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W27" s="621"/>
      <c r="X27" s="621"/>
      <c r="Y27" s="621"/>
    </row>
    <row r="28" spans="1:25" ht="11.25" customHeight="1">
      <c r="A28" s="94"/>
      <c r="B28" s="94"/>
      <c r="C28" s="94"/>
      <c r="D28" s="94"/>
      <c r="E28" s="94"/>
      <c r="F28" s="94"/>
      <c r="G28" s="94"/>
      <c r="H28" s="94"/>
      <c r="I28" s="94"/>
      <c r="J28" s="84"/>
      <c r="K28" s="84"/>
      <c r="L28" s="84"/>
      <c r="M28" s="84"/>
      <c r="N28" s="84"/>
      <c r="O28" s="84"/>
      <c r="W28" s="621"/>
      <c r="X28" s="621"/>
      <c r="Y28" s="621"/>
    </row>
    <row r="29" spans="1:25" ht="22.5">
      <c r="A29" s="572" t="s">
        <v>333</v>
      </c>
      <c r="B29" s="572"/>
      <c r="C29" s="572"/>
      <c r="D29" s="572"/>
      <c r="E29" s="572"/>
      <c r="F29" s="572"/>
      <c r="G29" s="572"/>
      <c r="H29" s="572"/>
      <c r="I29" s="572"/>
      <c r="J29" s="572"/>
      <c r="W29" s="207"/>
      <c r="X29" s="207"/>
      <c r="Y29" s="207"/>
    </row>
    <row r="30" spans="1:25">
      <c r="A30" s="29"/>
      <c r="W30" s="207"/>
      <c r="X30" s="207"/>
      <c r="Y30" s="207"/>
    </row>
    <row r="31" spans="1:25" ht="52.5" customHeight="1">
      <c r="A31" s="588" t="s">
        <v>390</v>
      </c>
      <c r="B31" s="589"/>
      <c r="C31" s="590"/>
      <c r="D31" s="603" t="s">
        <v>457</v>
      </c>
      <c r="E31" s="603"/>
      <c r="F31" s="603"/>
      <c r="G31" s="603" t="s">
        <v>458</v>
      </c>
      <c r="H31" s="603"/>
      <c r="I31" s="603"/>
      <c r="J31" s="603" t="s">
        <v>156</v>
      </c>
      <c r="K31" s="603"/>
      <c r="L31" s="603"/>
      <c r="M31" s="579" t="s">
        <v>157</v>
      </c>
      <c r="N31" s="580"/>
      <c r="O31" s="581"/>
    </row>
    <row r="32" spans="1:25" ht="155.25" customHeight="1">
      <c r="A32" s="591"/>
      <c r="B32" s="592"/>
      <c r="C32" s="593"/>
      <c r="D32" s="218" t="s">
        <v>316</v>
      </c>
      <c r="E32" s="218" t="s">
        <v>171</v>
      </c>
      <c r="F32" s="218" t="s">
        <v>317</v>
      </c>
      <c r="G32" s="218" t="s">
        <v>316</v>
      </c>
      <c r="H32" s="218" t="s">
        <v>171</v>
      </c>
      <c r="I32" s="218" t="s">
        <v>317</v>
      </c>
      <c r="J32" s="218" t="s">
        <v>316</v>
      </c>
      <c r="K32" s="218" t="s">
        <v>171</v>
      </c>
      <c r="L32" s="218" t="s">
        <v>317</v>
      </c>
      <c r="M32" s="31" t="s">
        <v>139</v>
      </c>
      <c r="N32" s="31" t="s">
        <v>140</v>
      </c>
      <c r="O32" s="31" t="s">
        <v>188</v>
      </c>
    </row>
    <row r="33" spans="1:15" ht="25.5" customHeight="1">
      <c r="A33" s="579">
        <v>1</v>
      </c>
      <c r="B33" s="580"/>
      <c r="C33" s="581"/>
      <c r="D33" s="218">
        <v>2</v>
      </c>
      <c r="E33" s="218">
        <v>3</v>
      </c>
      <c r="F33" s="218">
        <v>4</v>
      </c>
      <c r="G33" s="218">
        <v>5</v>
      </c>
      <c r="H33" s="56">
        <v>6</v>
      </c>
      <c r="I33" s="56">
        <v>7</v>
      </c>
      <c r="J33" s="56">
        <v>8</v>
      </c>
      <c r="K33" s="56">
        <v>9</v>
      </c>
      <c r="L33" s="56">
        <v>10</v>
      </c>
      <c r="M33" s="56">
        <v>11</v>
      </c>
      <c r="N33" s="56">
        <v>12</v>
      </c>
      <c r="O33" s="56">
        <v>13</v>
      </c>
    </row>
    <row r="34" spans="1:15" s="373" customFormat="1" ht="25.5" customHeight="1">
      <c r="A34" s="555" t="s">
        <v>571</v>
      </c>
      <c r="B34" s="556"/>
      <c r="C34" s="557"/>
      <c r="D34" s="437">
        <v>18.5</v>
      </c>
      <c r="E34" s="371"/>
      <c r="F34" s="371"/>
      <c r="G34" s="437">
        <v>177.7</v>
      </c>
      <c r="H34" s="56"/>
      <c r="I34" s="56"/>
      <c r="J34" s="439">
        <f>G34-D34</f>
        <v>159.19999999999999</v>
      </c>
      <c r="K34" s="56"/>
      <c r="L34" s="56"/>
      <c r="M34" s="302">
        <f t="shared" ref="M34:M41" si="9">IF(D34=0,0,G34/D34*100)</f>
        <v>960.54054054054041</v>
      </c>
      <c r="N34" s="56"/>
      <c r="O34" s="56"/>
    </row>
    <row r="35" spans="1:15" s="373" customFormat="1" ht="25.5" customHeight="1">
      <c r="A35" s="374" t="s">
        <v>572</v>
      </c>
      <c r="B35" s="372"/>
      <c r="C35" s="367"/>
      <c r="D35" s="437">
        <v>179.6</v>
      </c>
      <c r="E35" s="371"/>
      <c r="F35" s="371"/>
      <c r="G35" s="437">
        <v>227.5</v>
      </c>
      <c r="H35" s="56"/>
      <c r="I35" s="56"/>
      <c r="J35" s="439">
        <f t="shared" ref="J35:J41" si="10">G35-D35</f>
        <v>47.900000000000006</v>
      </c>
      <c r="K35" s="56"/>
      <c r="L35" s="56"/>
      <c r="M35" s="302">
        <f t="shared" si="9"/>
        <v>126.67037861915369</v>
      </c>
      <c r="N35" s="56"/>
      <c r="O35" s="56"/>
    </row>
    <row r="36" spans="1:15" s="84" customFormat="1" ht="23.25" customHeight="1">
      <c r="A36" s="558" t="s">
        <v>573</v>
      </c>
      <c r="B36" s="465"/>
      <c r="C36" s="559"/>
      <c r="D36" s="431">
        <v>828</v>
      </c>
      <c r="E36" s="359"/>
      <c r="F36" s="359"/>
      <c r="G36" s="431">
        <v>434.9</v>
      </c>
      <c r="H36" s="351"/>
      <c r="I36" s="351"/>
      <c r="J36" s="439">
        <f t="shared" si="10"/>
        <v>-393.1</v>
      </c>
      <c r="K36" s="351"/>
      <c r="L36" s="351"/>
      <c r="M36" s="302">
        <f t="shared" si="9"/>
        <v>52.524154589371975</v>
      </c>
      <c r="N36" s="351"/>
      <c r="O36" s="351"/>
    </row>
    <row r="37" spans="1:15" s="84" customFormat="1" ht="23.25" customHeight="1">
      <c r="A37" s="558" t="s">
        <v>574</v>
      </c>
      <c r="B37" s="465"/>
      <c r="C37" s="559"/>
      <c r="D37" s="431">
        <v>1226.2</v>
      </c>
      <c r="E37" s="359"/>
      <c r="F37" s="359"/>
      <c r="G37" s="431">
        <v>1117.5999999999999</v>
      </c>
      <c r="H37" s="351"/>
      <c r="I37" s="351"/>
      <c r="J37" s="439">
        <f t="shared" si="10"/>
        <v>-108.60000000000014</v>
      </c>
      <c r="K37" s="351"/>
      <c r="L37" s="351"/>
      <c r="M37" s="302">
        <f t="shared" si="9"/>
        <v>91.143369760234862</v>
      </c>
      <c r="N37" s="351"/>
      <c r="O37" s="351"/>
    </row>
    <row r="38" spans="1:15" s="84" customFormat="1" ht="23.25" customHeight="1">
      <c r="A38" s="558" t="s">
        <v>575</v>
      </c>
      <c r="B38" s="465"/>
      <c r="C38" s="559"/>
      <c r="D38" s="431">
        <v>75</v>
      </c>
      <c r="E38" s="359"/>
      <c r="F38" s="359"/>
      <c r="G38" s="431">
        <v>51.4</v>
      </c>
      <c r="H38" s="351"/>
      <c r="I38" s="351"/>
      <c r="J38" s="439">
        <f t="shared" si="10"/>
        <v>-23.6</v>
      </c>
      <c r="K38" s="351"/>
      <c r="L38" s="351"/>
      <c r="M38" s="302">
        <f t="shared" si="9"/>
        <v>68.533333333333331</v>
      </c>
      <c r="N38" s="351"/>
      <c r="O38" s="351"/>
    </row>
    <row r="39" spans="1:15" s="84" customFormat="1" ht="23.25" customHeight="1">
      <c r="A39" s="354" t="s">
        <v>576</v>
      </c>
      <c r="B39" s="350"/>
      <c r="C39" s="355"/>
      <c r="D39" s="431">
        <v>864.32</v>
      </c>
      <c r="E39" s="359"/>
      <c r="F39" s="359"/>
      <c r="G39" s="431">
        <v>447.3</v>
      </c>
      <c r="H39" s="351"/>
      <c r="I39" s="351"/>
      <c r="J39" s="439">
        <f t="shared" si="10"/>
        <v>-417.02000000000004</v>
      </c>
      <c r="K39" s="351"/>
      <c r="L39" s="351"/>
      <c r="M39" s="302">
        <f t="shared" si="9"/>
        <v>51.751666049611259</v>
      </c>
      <c r="N39" s="351"/>
      <c r="O39" s="351"/>
    </row>
    <row r="40" spans="1:15" s="84" customFormat="1" ht="23.25" customHeight="1">
      <c r="A40" s="558" t="s">
        <v>577</v>
      </c>
      <c r="B40" s="465"/>
      <c r="C40" s="559"/>
      <c r="D40" s="431">
        <v>207.9</v>
      </c>
      <c r="E40" s="292"/>
      <c r="F40" s="292"/>
      <c r="G40" s="431">
        <v>144</v>
      </c>
      <c r="H40" s="211"/>
      <c r="I40" s="211"/>
      <c r="J40" s="439">
        <f t="shared" si="10"/>
        <v>-63.900000000000006</v>
      </c>
      <c r="K40" s="211"/>
      <c r="L40" s="211"/>
      <c r="M40" s="302">
        <f t="shared" si="9"/>
        <v>69.264069264069263</v>
      </c>
      <c r="N40" s="211"/>
      <c r="O40" s="211"/>
    </row>
    <row r="41" spans="1:15" s="84" customFormat="1" ht="23.25" customHeight="1">
      <c r="A41" s="374" t="s">
        <v>578</v>
      </c>
      <c r="B41" s="366"/>
      <c r="C41" s="375"/>
      <c r="D41" s="438">
        <v>0</v>
      </c>
      <c r="E41" s="370"/>
      <c r="F41" s="370"/>
      <c r="G41" s="431">
        <v>0.9</v>
      </c>
      <c r="H41" s="365"/>
      <c r="I41" s="365"/>
      <c r="J41" s="439">
        <f t="shared" si="10"/>
        <v>0.9</v>
      </c>
      <c r="K41" s="365"/>
      <c r="L41" s="365"/>
      <c r="M41" s="302">
        <f t="shared" si="9"/>
        <v>0</v>
      </c>
      <c r="N41" s="365"/>
      <c r="O41" s="365"/>
    </row>
    <row r="42" spans="1:15" s="84" customFormat="1" ht="33" customHeight="1">
      <c r="A42" s="560" t="s">
        <v>50</v>
      </c>
      <c r="B42" s="561"/>
      <c r="C42" s="562"/>
      <c r="D42" s="430">
        <f>SUM(D34:D41)</f>
        <v>3399.5200000000004</v>
      </c>
      <c r="E42" s="217"/>
      <c r="F42" s="96"/>
      <c r="G42" s="430">
        <f>SUM(G34:G41)</f>
        <v>2601.3000000000002</v>
      </c>
      <c r="H42" s="217"/>
      <c r="I42" s="96"/>
      <c r="J42" s="430">
        <f>SUM(J34:J41)</f>
        <v>-798.22000000000025</v>
      </c>
      <c r="K42" s="217"/>
      <c r="L42" s="96"/>
      <c r="M42" s="303">
        <f>IF(D42=0,0,G42/D42*100)</f>
        <v>76.519626300183546</v>
      </c>
      <c r="N42" s="217"/>
      <c r="O42" s="96"/>
    </row>
    <row r="43" spans="1:15" ht="35.25" customHeight="1">
      <c r="A43" s="32"/>
      <c r="B43" s="33"/>
      <c r="C43" s="33"/>
      <c r="D43" s="33"/>
      <c r="E43" s="33"/>
      <c r="F43" s="216"/>
      <c r="G43" s="216"/>
      <c r="H43" s="216"/>
      <c r="I43" s="34"/>
      <c r="J43" s="34"/>
      <c r="K43" s="34"/>
      <c r="L43" s="34"/>
      <c r="M43" s="34"/>
      <c r="N43" s="34"/>
      <c r="O43" s="35"/>
    </row>
    <row r="44" spans="1:15" ht="22.5">
      <c r="A44" s="572" t="s">
        <v>334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</row>
    <row r="45" spans="1:15">
      <c r="A45" s="29"/>
      <c r="O45" s="36" t="s">
        <v>463</v>
      </c>
    </row>
    <row r="46" spans="1:15" ht="56.25" customHeight="1">
      <c r="A46" s="210" t="s">
        <v>92</v>
      </c>
      <c r="B46" s="468" t="s">
        <v>63</v>
      </c>
      <c r="C46" s="468"/>
      <c r="D46" s="468" t="s">
        <v>58</v>
      </c>
      <c r="E46" s="468"/>
      <c r="F46" s="468" t="s">
        <v>59</v>
      </c>
      <c r="G46" s="468"/>
      <c r="H46" s="468" t="s">
        <v>73</v>
      </c>
      <c r="I46" s="468"/>
      <c r="J46" s="468"/>
      <c r="K46" s="612" t="s">
        <v>478</v>
      </c>
      <c r="L46" s="613"/>
      <c r="M46" s="612" t="s">
        <v>30</v>
      </c>
      <c r="N46" s="619"/>
      <c r="O46" s="613"/>
    </row>
    <row r="47" spans="1:15" ht="24.75" customHeight="1">
      <c r="A47" s="211">
        <v>1</v>
      </c>
      <c r="B47" s="489">
        <v>2</v>
      </c>
      <c r="C47" s="489"/>
      <c r="D47" s="489">
        <v>3</v>
      </c>
      <c r="E47" s="489"/>
      <c r="F47" s="489">
        <v>4</v>
      </c>
      <c r="G47" s="489"/>
      <c r="H47" s="489">
        <v>5</v>
      </c>
      <c r="I47" s="489"/>
      <c r="J47" s="489"/>
      <c r="K47" s="489">
        <v>6</v>
      </c>
      <c r="L47" s="489"/>
      <c r="M47" s="565">
        <v>7</v>
      </c>
      <c r="N47" s="566"/>
      <c r="O47" s="567"/>
    </row>
    <row r="48" spans="1:15" ht="22.5" customHeight="1">
      <c r="A48" s="307"/>
      <c r="B48" s="573"/>
      <c r="C48" s="573"/>
      <c r="D48" s="568"/>
      <c r="E48" s="568"/>
      <c r="F48" s="570"/>
      <c r="G48" s="570"/>
      <c r="H48" s="574"/>
      <c r="I48" s="575"/>
      <c r="J48" s="575"/>
      <c r="K48" s="576"/>
      <c r="L48" s="577"/>
      <c r="M48" s="578"/>
      <c r="N48" s="578"/>
      <c r="O48" s="578"/>
    </row>
    <row r="49" spans="1:15" s="358" customFormat="1" ht="22.5" customHeight="1">
      <c r="A49" s="360"/>
      <c r="B49" s="573"/>
      <c r="C49" s="573"/>
      <c r="D49" s="568"/>
      <c r="E49" s="568"/>
      <c r="F49" s="570"/>
      <c r="G49" s="570"/>
      <c r="H49" s="574"/>
      <c r="I49" s="575"/>
      <c r="J49" s="575"/>
      <c r="K49" s="576"/>
      <c r="L49" s="577"/>
      <c r="M49" s="578"/>
      <c r="N49" s="578"/>
      <c r="O49" s="578"/>
    </row>
    <row r="50" spans="1:15" s="358" customFormat="1" ht="22.5" customHeight="1">
      <c r="A50" s="360"/>
      <c r="B50" s="573"/>
      <c r="C50" s="573"/>
      <c r="D50" s="568"/>
      <c r="E50" s="568"/>
      <c r="F50" s="570"/>
      <c r="G50" s="570"/>
      <c r="H50" s="574"/>
      <c r="I50" s="575"/>
      <c r="J50" s="575"/>
      <c r="K50" s="576"/>
      <c r="L50" s="577"/>
      <c r="M50" s="578"/>
      <c r="N50" s="578"/>
      <c r="O50" s="578"/>
    </row>
    <row r="51" spans="1:15" s="358" customFormat="1" ht="22.5" customHeight="1">
      <c r="A51" s="360"/>
      <c r="B51" s="573"/>
      <c r="C51" s="573"/>
      <c r="D51" s="568"/>
      <c r="E51" s="568"/>
      <c r="F51" s="570"/>
      <c r="G51" s="570"/>
      <c r="H51" s="574"/>
      <c r="I51" s="575"/>
      <c r="J51" s="575"/>
      <c r="K51" s="576"/>
      <c r="L51" s="577"/>
      <c r="M51" s="578"/>
      <c r="N51" s="578"/>
      <c r="O51" s="578"/>
    </row>
    <row r="52" spans="1:15" ht="30" customHeight="1">
      <c r="A52" s="97" t="s">
        <v>50</v>
      </c>
      <c r="B52" s="582" t="s">
        <v>31</v>
      </c>
      <c r="C52" s="582"/>
      <c r="D52" s="582" t="s">
        <v>31</v>
      </c>
      <c r="E52" s="582"/>
      <c r="F52" s="582" t="s">
        <v>31</v>
      </c>
      <c r="G52" s="582"/>
      <c r="H52" s="594"/>
      <c r="I52" s="594"/>
      <c r="J52" s="594"/>
      <c r="K52" s="600">
        <f>SUM(K48:L48)</f>
        <v>0</v>
      </c>
      <c r="L52" s="602"/>
      <c r="M52" s="571"/>
      <c r="N52" s="571"/>
      <c r="O52" s="571"/>
    </row>
    <row r="53" spans="1:15">
      <c r="A53" s="216"/>
      <c r="B53" s="214"/>
      <c r="C53" s="214"/>
      <c r="D53" s="214"/>
      <c r="E53" s="214"/>
      <c r="F53" s="214" t="s">
        <v>363</v>
      </c>
      <c r="G53" s="214"/>
      <c r="H53" s="214"/>
      <c r="I53" s="214"/>
      <c r="J53" s="214"/>
      <c r="K53" s="207"/>
      <c r="L53" s="207"/>
      <c r="M53" s="207"/>
      <c r="N53" s="207"/>
      <c r="O53" s="207"/>
    </row>
    <row r="54" spans="1:15" ht="22.5">
      <c r="A54" s="572" t="s">
        <v>340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</row>
    <row r="55" spans="1:15" ht="20.25" customHeight="1">
      <c r="A55" s="34"/>
      <c r="B55" s="37"/>
      <c r="C55" s="34"/>
      <c r="D55" s="34"/>
      <c r="E55" s="34"/>
      <c r="F55" s="34"/>
      <c r="G55" s="34"/>
      <c r="H55" s="34"/>
      <c r="I55" s="35"/>
      <c r="O55" s="36"/>
    </row>
    <row r="56" spans="1:15" ht="42.75" customHeight="1">
      <c r="A56" s="468" t="s">
        <v>57</v>
      </c>
      <c r="B56" s="468"/>
      <c r="C56" s="468"/>
      <c r="D56" s="468" t="s">
        <v>475</v>
      </c>
      <c r="E56" s="468"/>
      <c r="F56" s="468" t="s">
        <v>476</v>
      </c>
      <c r="G56" s="468"/>
      <c r="H56" s="468"/>
      <c r="I56" s="468"/>
      <c r="J56" s="468" t="s">
        <v>477</v>
      </c>
      <c r="K56" s="468"/>
      <c r="L56" s="468"/>
      <c r="M56" s="468"/>
      <c r="N56" s="468" t="s">
        <v>478</v>
      </c>
      <c r="O56" s="468"/>
    </row>
    <row r="57" spans="1:15" ht="42.75" customHeight="1">
      <c r="A57" s="468"/>
      <c r="B57" s="468"/>
      <c r="C57" s="468"/>
      <c r="D57" s="468"/>
      <c r="E57" s="468"/>
      <c r="F57" s="489" t="s">
        <v>141</v>
      </c>
      <c r="G57" s="489"/>
      <c r="H57" s="468" t="s">
        <v>142</v>
      </c>
      <c r="I57" s="468"/>
      <c r="J57" s="489" t="s">
        <v>141</v>
      </c>
      <c r="K57" s="489"/>
      <c r="L57" s="468" t="s">
        <v>142</v>
      </c>
      <c r="M57" s="468"/>
      <c r="N57" s="468"/>
      <c r="O57" s="468"/>
    </row>
    <row r="58" spans="1:15" ht="27" customHeight="1">
      <c r="A58" s="468">
        <v>1</v>
      </c>
      <c r="B58" s="468"/>
      <c r="C58" s="468"/>
      <c r="D58" s="612">
        <v>2</v>
      </c>
      <c r="E58" s="613"/>
      <c r="F58" s="612">
        <v>3</v>
      </c>
      <c r="G58" s="613"/>
      <c r="H58" s="565">
        <v>4</v>
      </c>
      <c r="I58" s="567"/>
      <c r="J58" s="565">
        <v>5</v>
      </c>
      <c r="K58" s="567"/>
      <c r="L58" s="565">
        <v>6</v>
      </c>
      <c r="M58" s="567"/>
      <c r="N58" s="565">
        <v>7</v>
      </c>
      <c r="O58" s="567"/>
    </row>
    <row r="59" spans="1:15" ht="30.75" customHeight="1">
      <c r="A59" s="569" t="s">
        <v>168</v>
      </c>
      <c r="B59" s="569"/>
      <c r="C59" s="569"/>
      <c r="D59" s="563">
        <f>SUM(D61:E62)</f>
        <v>0</v>
      </c>
      <c r="E59" s="564"/>
      <c r="F59" s="563">
        <f t="shared" ref="F59" si="11">SUM(F61:G62)</f>
        <v>0</v>
      </c>
      <c r="G59" s="564"/>
      <c r="H59" s="563">
        <f t="shared" ref="H59" si="12">SUM(H61:I62)</f>
        <v>0</v>
      </c>
      <c r="I59" s="564"/>
      <c r="J59" s="563">
        <f t="shared" ref="J59" si="13">SUM(J61:K62)</f>
        <v>0</v>
      </c>
      <c r="K59" s="564"/>
      <c r="L59" s="563">
        <f t="shared" ref="L59" si="14">SUM(L61:M62)</f>
        <v>0</v>
      </c>
      <c r="M59" s="564"/>
      <c r="N59" s="563">
        <f t="shared" ref="N59" si="15">SUM(N61:O62)</f>
        <v>0</v>
      </c>
      <c r="O59" s="564"/>
    </row>
    <row r="60" spans="1:15" ht="27.75" customHeight="1">
      <c r="A60" s="569" t="s">
        <v>78</v>
      </c>
      <c r="B60" s="569"/>
      <c r="C60" s="569"/>
      <c r="D60" s="563"/>
      <c r="E60" s="564"/>
      <c r="F60" s="563"/>
      <c r="G60" s="564"/>
      <c r="H60" s="563"/>
      <c r="I60" s="564"/>
      <c r="J60" s="563"/>
      <c r="K60" s="564"/>
      <c r="L60" s="563"/>
      <c r="M60" s="564"/>
      <c r="N60" s="563"/>
      <c r="O60" s="564"/>
    </row>
    <row r="61" spans="1:15" s="358" customFormat="1" ht="23.25" customHeight="1">
      <c r="A61" s="569"/>
      <c r="B61" s="569"/>
      <c r="C61" s="569"/>
      <c r="D61" s="563"/>
      <c r="E61" s="564"/>
      <c r="F61" s="563"/>
      <c r="G61" s="564"/>
      <c r="H61" s="563"/>
      <c r="I61" s="564"/>
      <c r="J61" s="563"/>
      <c r="K61" s="564"/>
      <c r="L61" s="563"/>
      <c r="M61" s="564"/>
      <c r="N61" s="563">
        <f>D61+H61-L61</f>
        <v>0</v>
      </c>
      <c r="O61" s="564"/>
    </row>
    <row r="62" spans="1:15" s="358" customFormat="1" ht="23.25" customHeight="1">
      <c r="A62" s="569"/>
      <c r="B62" s="569"/>
      <c r="C62" s="569"/>
      <c r="D62" s="563"/>
      <c r="E62" s="564"/>
      <c r="F62" s="563"/>
      <c r="G62" s="564"/>
      <c r="H62" s="563"/>
      <c r="I62" s="564"/>
      <c r="J62" s="563"/>
      <c r="K62" s="564"/>
      <c r="L62" s="563"/>
      <c r="M62" s="564"/>
      <c r="N62" s="563">
        <f>D62+H62-L62</f>
        <v>0</v>
      </c>
      <c r="O62" s="564"/>
    </row>
    <row r="63" spans="1:15" s="358" customFormat="1" ht="30.75" customHeight="1">
      <c r="A63" s="569" t="s">
        <v>169</v>
      </c>
      <c r="B63" s="569"/>
      <c r="C63" s="569"/>
      <c r="D63" s="563">
        <f>SUM(D65:E66)</f>
        <v>0</v>
      </c>
      <c r="E63" s="564"/>
      <c r="F63" s="563">
        <f t="shared" ref="F63" si="16">SUM(F65:G66)</f>
        <v>0</v>
      </c>
      <c r="G63" s="564"/>
      <c r="H63" s="563">
        <f t="shared" ref="H63" si="17">SUM(H65:I66)</f>
        <v>0</v>
      </c>
      <c r="I63" s="564"/>
      <c r="J63" s="563">
        <f t="shared" ref="J63" si="18">SUM(J65:K66)</f>
        <v>0</v>
      </c>
      <c r="K63" s="564"/>
      <c r="L63" s="563">
        <f t="shared" ref="L63" si="19">SUM(L65:M66)</f>
        <v>0</v>
      </c>
      <c r="M63" s="564"/>
      <c r="N63" s="563">
        <f t="shared" ref="N63" si="20">SUM(N65:O66)</f>
        <v>0</v>
      </c>
      <c r="O63" s="564"/>
    </row>
    <row r="64" spans="1:15" s="358" customFormat="1" ht="27.75" customHeight="1">
      <c r="A64" s="569" t="s">
        <v>391</v>
      </c>
      <c r="B64" s="569"/>
      <c r="C64" s="569"/>
      <c r="D64" s="563"/>
      <c r="E64" s="564"/>
      <c r="F64" s="563"/>
      <c r="G64" s="564"/>
      <c r="H64" s="563"/>
      <c r="I64" s="564"/>
      <c r="J64" s="563"/>
      <c r="K64" s="564"/>
      <c r="L64" s="563"/>
      <c r="M64" s="564"/>
      <c r="N64" s="563"/>
      <c r="O64" s="564"/>
    </row>
    <row r="65" spans="1:15" s="358" customFormat="1" ht="23.25" customHeight="1">
      <c r="A65" s="569"/>
      <c r="B65" s="569"/>
      <c r="C65" s="569"/>
      <c r="D65" s="563"/>
      <c r="E65" s="564"/>
      <c r="F65" s="563"/>
      <c r="G65" s="564"/>
      <c r="H65" s="563"/>
      <c r="I65" s="564"/>
      <c r="J65" s="563"/>
      <c r="K65" s="564"/>
      <c r="L65" s="563">
        <v>0</v>
      </c>
      <c r="M65" s="564"/>
      <c r="N65" s="563">
        <f>D65+H65-L65</f>
        <v>0</v>
      </c>
      <c r="O65" s="564"/>
    </row>
    <row r="66" spans="1:15" s="358" customFormat="1" ht="23.25" customHeight="1">
      <c r="A66" s="569"/>
      <c r="B66" s="569"/>
      <c r="C66" s="569"/>
      <c r="D66" s="563"/>
      <c r="E66" s="564"/>
      <c r="F66" s="563"/>
      <c r="G66" s="564"/>
      <c r="H66" s="563"/>
      <c r="I66" s="564"/>
      <c r="J66" s="563"/>
      <c r="K66" s="564"/>
      <c r="L66" s="563"/>
      <c r="M66" s="564"/>
      <c r="N66" s="563">
        <f>D66+H66-L66</f>
        <v>0</v>
      </c>
      <c r="O66" s="564"/>
    </row>
    <row r="67" spans="1:15" s="358" customFormat="1" ht="30.75" customHeight="1">
      <c r="A67" s="569" t="s">
        <v>170</v>
      </c>
      <c r="B67" s="569"/>
      <c r="C67" s="569"/>
      <c r="D67" s="563">
        <f>SUM(D69:E70)</f>
        <v>0</v>
      </c>
      <c r="E67" s="564"/>
      <c r="F67" s="563">
        <f t="shared" ref="F67" si="21">SUM(F69:G70)</f>
        <v>0</v>
      </c>
      <c r="G67" s="564"/>
      <c r="H67" s="563">
        <f t="shared" ref="H67" si="22">SUM(H69:I70)</f>
        <v>0</v>
      </c>
      <c r="I67" s="564"/>
      <c r="J67" s="563">
        <f t="shared" ref="J67" si="23">SUM(J69:K70)</f>
        <v>0</v>
      </c>
      <c r="K67" s="564"/>
      <c r="L67" s="563">
        <f t="shared" ref="L67" si="24">SUM(L69:M70)</f>
        <v>0</v>
      </c>
      <c r="M67" s="564"/>
      <c r="N67" s="563">
        <f t="shared" ref="N67" si="25">SUM(N69:O70)</f>
        <v>0</v>
      </c>
      <c r="O67" s="564"/>
    </row>
    <row r="68" spans="1:15" s="358" customFormat="1" ht="27.75" customHeight="1">
      <c r="A68" s="569" t="s">
        <v>78</v>
      </c>
      <c r="B68" s="569"/>
      <c r="C68" s="569"/>
      <c r="D68" s="563"/>
      <c r="E68" s="564"/>
      <c r="F68" s="563"/>
      <c r="G68" s="564"/>
      <c r="H68" s="563"/>
      <c r="I68" s="564"/>
      <c r="J68" s="563"/>
      <c r="K68" s="564"/>
      <c r="L68" s="563"/>
      <c r="M68" s="564"/>
      <c r="N68" s="563"/>
      <c r="O68" s="564"/>
    </row>
    <row r="69" spans="1:15" s="358" customFormat="1" ht="23.25" customHeight="1">
      <c r="A69" s="569"/>
      <c r="B69" s="569"/>
      <c r="C69" s="569"/>
      <c r="D69" s="563"/>
      <c r="E69" s="564"/>
      <c r="F69" s="563"/>
      <c r="G69" s="564"/>
      <c r="H69" s="563"/>
      <c r="I69" s="564"/>
      <c r="J69" s="563"/>
      <c r="K69" s="564"/>
      <c r="L69" s="563"/>
      <c r="M69" s="564"/>
      <c r="N69" s="563">
        <f>D69+H69-L69</f>
        <v>0</v>
      </c>
      <c r="O69" s="564"/>
    </row>
    <row r="70" spans="1:15" s="358" customFormat="1" ht="23.25" customHeight="1">
      <c r="A70" s="569"/>
      <c r="B70" s="569"/>
      <c r="C70" s="569"/>
      <c r="D70" s="563"/>
      <c r="E70" s="564"/>
      <c r="F70" s="563"/>
      <c r="G70" s="564"/>
      <c r="H70" s="563"/>
      <c r="I70" s="564"/>
      <c r="J70" s="563"/>
      <c r="K70" s="564"/>
      <c r="L70" s="563"/>
      <c r="M70" s="564"/>
      <c r="N70" s="563">
        <f>D70+H70-L70</f>
        <v>0</v>
      </c>
      <c r="O70" s="564"/>
    </row>
    <row r="71" spans="1:15" ht="51" customHeight="1">
      <c r="A71" s="614" t="s">
        <v>50</v>
      </c>
      <c r="B71" s="614"/>
      <c r="C71" s="614"/>
      <c r="D71" s="607">
        <f>SUM(D59,D63,D67)</f>
        <v>0</v>
      </c>
      <c r="E71" s="609"/>
      <c r="F71" s="607">
        <f t="shared" ref="F71" si="26">SUM(F59,F63,F67)</f>
        <v>0</v>
      </c>
      <c r="G71" s="609"/>
      <c r="H71" s="607">
        <f t="shared" ref="H71" si="27">SUM(H59,H63,H67)</f>
        <v>0</v>
      </c>
      <c r="I71" s="609"/>
      <c r="J71" s="607">
        <f t="shared" ref="J71" si="28">SUM(J59,J63,J67)</f>
        <v>0</v>
      </c>
      <c r="K71" s="609"/>
      <c r="L71" s="607">
        <f t="shared" ref="L71" si="29">SUM(L59,L63,L67)</f>
        <v>0</v>
      </c>
      <c r="M71" s="609"/>
      <c r="N71" s="607">
        <f t="shared" ref="N71" si="30">SUM(N59,N63,N67)</f>
        <v>0</v>
      </c>
      <c r="O71" s="609"/>
    </row>
    <row r="72" spans="1:15">
      <c r="C72" s="38"/>
      <c r="D72" s="38"/>
      <c r="E72" s="38"/>
    </row>
    <row r="73" spans="1:15">
      <c r="C73" s="38"/>
      <c r="D73" s="38"/>
      <c r="E73" s="38"/>
    </row>
    <row r="74" spans="1:15">
      <c r="A74" s="209"/>
      <c r="C74" s="38"/>
      <c r="D74" s="38"/>
      <c r="E74" s="38"/>
    </row>
    <row r="75" spans="1:15">
      <c r="A75" s="36"/>
      <c r="C75" s="38"/>
      <c r="D75" s="38"/>
      <c r="E75" s="38"/>
      <c r="F75" s="36"/>
      <c r="G75" s="36"/>
      <c r="L75" s="527"/>
      <c r="M75" s="622"/>
      <c r="N75" s="622"/>
      <c r="O75" s="622"/>
    </row>
    <row r="76" spans="1:15">
      <c r="C76" s="38"/>
      <c r="D76" s="38"/>
      <c r="E76" s="38"/>
    </row>
    <row r="77" spans="1:15">
      <c r="C77" s="38"/>
      <c r="D77" s="38"/>
      <c r="E77" s="38"/>
    </row>
    <row r="78" spans="1:15">
      <c r="C78" s="38"/>
      <c r="D78" s="38"/>
      <c r="E78" s="38"/>
    </row>
    <row r="79" spans="1:15">
      <c r="C79" s="38"/>
      <c r="D79" s="38"/>
      <c r="E79" s="38"/>
    </row>
    <row r="80" spans="1:15">
      <c r="C80" s="38"/>
      <c r="D80" s="38"/>
      <c r="E80" s="38"/>
    </row>
    <row r="81" spans="3:5">
      <c r="C81" s="38"/>
      <c r="D81" s="38"/>
      <c r="E81" s="38"/>
    </row>
    <row r="82" spans="3:5">
      <c r="C82" s="38"/>
      <c r="D82" s="38"/>
      <c r="E82" s="38"/>
    </row>
    <row r="83" spans="3:5">
      <c r="C83" s="38"/>
      <c r="D83" s="38"/>
      <c r="E83" s="38"/>
    </row>
    <row r="84" spans="3:5">
      <c r="C84" s="38"/>
      <c r="D84" s="38"/>
      <c r="E84" s="38"/>
    </row>
    <row r="85" spans="3:5">
      <c r="C85" s="38"/>
      <c r="D85" s="38"/>
      <c r="E85" s="38"/>
    </row>
  </sheetData>
  <mergeCells count="284">
    <mergeCell ref="W25:Y25"/>
    <mergeCell ref="W26:Y26"/>
    <mergeCell ref="W27:Y27"/>
    <mergeCell ref="W28:Y28"/>
    <mergeCell ref="L75:O75"/>
    <mergeCell ref="C15:E15"/>
    <mergeCell ref="C16:E16"/>
    <mergeCell ref="C17:E17"/>
    <mergeCell ref="A24:B24"/>
    <mergeCell ref="N15:O15"/>
    <mergeCell ref="N16:O16"/>
    <mergeCell ref="A27:O27"/>
    <mergeCell ref="F16:H16"/>
    <mergeCell ref="M48:O48"/>
    <mergeCell ref="K48:L48"/>
    <mergeCell ref="K47:L47"/>
    <mergeCell ref="B48:C48"/>
    <mergeCell ref="H48:J48"/>
    <mergeCell ref="K46:L46"/>
    <mergeCell ref="M46:O46"/>
    <mergeCell ref="B46:C46"/>
    <mergeCell ref="H58:I58"/>
    <mergeCell ref="K52:L52"/>
    <mergeCell ref="J58:K58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C24:E24"/>
    <mergeCell ref="L15:M15"/>
    <mergeCell ref="F14:H14"/>
    <mergeCell ref="L16:M16"/>
    <mergeCell ref="I16:K16"/>
    <mergeCell ref="F15:H15"/>
    <mergeCell ref="I15:K15"/>
    <mergeCell ref="F12:H12"/>
    <mergeCell ref="F13:H13"/>
    <mergeCell ref="I14:K14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L14:M14"/>
    <mergeCell ref="A2:O2"/>
    <mergeCell ref="A3:O3"/>
    <mergeCell ref="I11:K11"/>
    <mergeCell ref="F48:G48"/>
    <mergeCell ref="D46:E46"/>
    <mergeCell ref="J31:L31"/>
    <mergeCell ref="M31:O31"/>
    <mergeCell ref="A44:O44"/>
    <mergeCell ref="F46:G46"/>
    <mergeCell ref="H46:J46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A71:C71"/>
    <mergeCell ref="D62:E62"/>
    <mergeCell ref="A68:C68"/>
    <mergeCell ref="D66:E66"/>
    <mergeCell ref="F66:G66"/>
    <mergeCell ref="A67:C67"/>
    <mergeCell ref="A66:C66"/>
    <mergeCell ref="A70:C70"/>
    <mergeCell ref="A63:C63"/>
    <mergeCell ref="D67:E67"/>
    <mergeCell ref="F67:G67"/>
    <mergeCell ref="A69:C69"/>
    <mergeCell ref="D69:E69"/>
    <mergeCell ref="F69:G69"/>
    <mergeCell ref="A65:C65"/>
    <mergeCell ref="F65:G65"/>
    <mergeCell ref="N68:O68"/>
    <mergeCell ref="L68:M68"/>
    <mergeCell ref="H68:I68"/>
    <mergeCell ref="L63:M63"/>
    <mergeCell ref="H64:I64"/>
    <mergeCell ref="J68:K68"/>
    <mergeCell ref="D65:E65"/>
    <mergeCell ref="N65:O65"/>
    <mergeCell ref="A60:C60"/>
    <mergeCell ref="L62:M62"/>
    <mergeCell ref="J62:K62"/>
    <mergeCell ref="D68:E68"/>
    <mergeCell ref="F68:G68"/>
    <mergeCell ref="A62:C62"/>
    <mergeCell ref="D64:E64"/>
    <mergeCell ref="A64:C64"/>
    <mergeCell ref="F64:G64"/>
    <mergeCell ref="D63:E63"/>
    <mergeCell ref="F63:G63"/>
    <mergeCell ref="D60:E60"/>
    <mergeCell ref="F60:G60"/>
    <mergeCell ref="H63:I63"/>
    <mergeCell ref="J63:K63"/>
    <mergeCell ref="H60:I60"/>
    <mergeCell ref="J66:K66"/>
    <mergeCell ref="L66:M66"/>
    <mergeCell ref="L59:M59"/>
    <mergeCell ref="N64:O64"/>
    <mergeCell ref="N59:O59"/>
    <mergeCell ref="J59:K59"/>
    <mergeCell ref="H59:I59"/>
    <mergeCell ref="J60:K60"/>
    <mergeCell ref="L64:M64"/>
    <mergeCell ref="J64:K64"/>
    <mergeCell ref="J61:K61"/>
    <mergeCell ref="H65:I65"/>
    <mergeCell ref="J65:K65"/>
    <mergeCell ref="L65:M65"/>
    <mergeCell ref="N60:O60"/>
    <mergeCell ref="N66:O66"/>
    <mergeCell ref="L60:M60"/>
    <mergeCell ref="N62:O62"/>
    <mergeCell ref="L61:M61"/>
    <mergeCell ref="N61:O61"/>
    <mergeCell ref="N71:O71"/>
    <mergeCell ref="D70:E70"/>
    <mergeCell ref="F70:G70"/>
    <mergeCell ref="H70:I70"/>
    <mergeCell ref="J70:K70"/>
    <mergeCell ref="L70:M70"/>
    <mergeCell ref="N70:O70"/>
    <mergeCell ref="D71:E71"/>
    <mergeCell ref="H71:I71"/>
    <mergeCell ref="J71:K71"/>
    <mergeCell ref="L71:M71"/>
    <mergeCell ref="F71:G71"/>
    <mergeCell ref="H69:I69"/>
    <mergeCell ref="J69:K69"/>
    <mergeCell ref="L69:M69"/>
    <mergeCell ref="N69:O69"/>
    <mergeCell ref="H67:I67"/>
    <mergeCell ref="J67:K67"/>
    <mergeCell ref="L67:M67"/>
    <mergeCell ref="N67:O67"/>
    <mergeCell ref="N17:O17"/>
    <mergeCell ref="N18:O18"/>
    <mergeCell ref="N19:O19"/>
    <mergeCell ref="N20:O20"/>
    <mergeCell ref="L17:M17"/>
    <mergeCell ref="A29:J29"/>
    <mergeCell ref="D31:F31"/>
    <mergeCell ref="F20:H20"/>
    <mergeCell ref="I17:K17"/>
    <mergeCell ref="I18:K18"/>
    <mergeCell ref="I19:K19"/>
    <mergeCell ref="I20:K20"/>
    <mergeCell ref="F17:H17"/>
    <mergeCell ref="F18:H18"/>
    <mergeCell ref="F19:H19"/>
    <mergeCell ref="G31:I31"/>
    <mergeCell ref="C18:E18"/>
    <mergeCell ref="N25:O25"/>
    <mergeCell ref="L22:M22"/>
    <mergeCell ref="F25:H25"/>
    <mergeCell ref="F21:H21"/>
    <mergeCell ref="F22:H22"/>
    <mergeCell ref="F23:H23"/>
    <mergeCell ref="L18:M18"/>
    <mergeCell ref="N21:O21"/>
    <mergeCell ref="N22:O22"/>
    <mergeCell ref="N23:O23"/>
    <mergeCell ref="I21:K21"/>
    <mergeCell ref="I22:K22"/>
    <mergeCell ref="L21:M21"/>
    <mergeCell ref="I24:K24"/>
    <mergeCell ref="I23:K23"/>
    <mergeCell ref="C19:E19"/>
    <mergeCell ref="C20:E20"/>
    <mergeCell ref="C21:E21"/>
    <mergeCell ref="C22:E22"/>
    <mergeCell ref="L23:M23"/>
    <mergeCell ref="L24:M24"/>
    <mergeCell ref="F24:H24"/>
    <mergeCell ref="C23:E23"/>
    <mergeCell ref="N24:O24"/>
    <mergeCell ref="L19:M19"/>
    <mergeCell ref="L20:M20"/>
    <mergeCell ref="L25:M25"/>
    <mergeCell ref="I25:K25"/>
    <mergeCell ref="C25:E25"/>
    <mergeCell ref="A36:C36"/>
    <mergeCell ref="A37:C37"/>
    <mergeCell ref="A31:C32"/>
    <mergeCell ref="H47:J47"/>
    <mergeCell ref="F47:G47"/>
    <mergeCell ref="D50:E50"/>
    <mergeCell ref="F50:G50"/>
    <mergeCell ref="H50:J50"/>
    <mergeCell ref="K50:L50"/>
    <mergeCell ref="M50:O50"/>
    <mergeCell ref="A33:C33"/>
    <mergeCell ref="D48:E48"/>
    <mergeCell ref="D47:E47"/>
    <mergeCell ref="B47:C47"/>
    <mergeCell ref="A40:C40"/>
    <mergeCell ref="H62:I62"/>
    <mergeCell ref="H66:I66"/>
    <mergeCell ref="F62:G62"/>
    <mergeCell ref="J56:M56"/>
    <mergeCell ref="M52:O52"/>
    <mergeCell ref="A54:O54"/>
    <mergeCell ref="B51:C51"/>
    <mergeCell ref="A61:C61"/>
    <mergeCell ref="D61:E61"/>
    <mergeCell ref="F61:G61"/>
    <mergeCell ref="H61:I61"/>
    <mergeCell ref="L58:M58"/>
    <mergeCell ref="N58:O58"/>
    <mergeCell ref="B52:C52"/>
    <mergeCell ref="D52:E52"/>
    <mergeCell ref="F52:G52"/>
    <mergeCell ref="H52:J52"/>
    <mergeCell ref="H51:J51"/>
    <mergeCell ref="K51:L51"/>
    <mergeCell ref="M51:O51"/>
    <mergeCell ref="F58:G58"/>
    <mergeCell ref="D58:E58"/>
    <mergeCell ref="D59:E59"/>
    <mergeCell ref="N63:O63"/>
    <mergeCell ref="A34:C34"/>
    <mergeCell ref="A38:C38"/>
    <mergeCell ref="A42:C42"/>
    <mergeCell ref="F59:G59"/>
    <mergeCell ref="H57:I57"/>
    <mergeCell ref="M47:O47"/>
    <mergeCell ref="D51:E51"/>
    <mergeCell ref="F57:G57"/>
    <mergeCell ref="J57:K57"/>
    <mergeCell ref="L57:M57"/>
    <mergeCell ref="N56:O57"/>
    <mergeCell ref="F56:I56"/>
    <mergeCell ref="D56:E57"/>
    <mergeCell ref="A56:C57"/>
    <mergeCell ref="A59:C59"/>
    <mergeCell ref="A58:C58"/>
    <mergeCell ref="F51:G51"/>
    <mergeCell ref="B49:C49"/>
    <mergeCell ref="D49:E49"/>
    <mergeCell ref="F49:G49"/>
    <mergeCell ref="H49:J49"/>
    <mergeCell ref="K49:L49"/>
    <mergeCell ref="M49:O49"/>
    <mergeCell ref="B50:C50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49" fitToHeight="4" orientation="landscape" horizontalDpi="1200" verticalDpi="1200" r:id="rId1"/>
  <headerFooter alignWithMargins="0"/>
  <rowBreaks count="1" manualBreakCount="1">
    <brk id="53" max="14" man="1"/>
  </rowBreaks>
  <ignoredErrors>
    <ignoredError sqref="O10" evalError="1"/>
    <ignoredError sqref="E42:F4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65"/>
  <sheetViews>
    <sheetView topLeftCell="A37" zoomScale="50" zoomScaleNormal="50" workbookViewId="0">
      <selection activeCell="V31" sqref="V31"/>
    </sheetView>
  </sheetViews>
  <sheetFormatPr defaultColWidth="9.08984375" defaultRowHeight="18"/>
  <cols>
    <col min="1" max="2" width="4.453125" style="16" customWidth="1"/>
    <col min="3" max="3" width="34.90625" style="16" customWidth="1"/>
    <col min="4" max="6" width="8.453125" style="16" customWidth="1"/>
    <col min="7" max="9" width="11.36328125" style="16" customWidth="1"/>
    <col min="10" max="10" width="8.6328125" style="16" customWidth="1"/>
    <col min="11" max="11" width="10.08984375" style="16" customWidth="1"/>
    <col min="12" max="12" width="9" style="16" customWidth="1"/>
    <col min="13" max="13" width="12.36328125" style="16" customWidth="1"/>
    <col min="14" max="14" width="12.54296875" style="16" customWidth="1"/>
    <col min="15" max="15" width="14.54296875" style="16" customWidth="1"/>
    <col min="16" max="16" width="14" style="16" customWidth="1"/>
    <col min="17" max="17" width="12.54296875" style="16" customWidth="1"/>
    <col min="18" max="18" width="12.36328125" style="16" customWidth="1"/>
    <col min="19" max="19" width="14.54296875" style="16" customWidth="1"/>
    <col min="20" max="20" width="14" style="16" customWidth="1"/>
    <col min="21" max="21" width="12.54296875" style="16" customWidth="1"/>
    <col min="22" max="22" width="12.36328125" style="16" customWidth="1"/>
    <col min="23" max="23" width="14.90625" style="16" customWidth="1"/>
    <col min="24" max="24" width="14" style="16" customWidth="1"/>
    <col min="25" max="25" width="12.54296875" style="16" customWidth="1"/>
    <col min="26" max="26" width="12.36328125" style="16" customWidth="1"/>
    <col min="27" max="27" width="14.54296875" style="16" customWidth="1"/>
    <col min="28" max="28" width="14.453125" style="16" customWidth="1"/>
    <col min="29" max="29" width="12.36328125" style="16" customWidth="1"/>
    <col min="30" max="31" width="14.54296875" style="16" customWidth="1"/>
    <col min="32" max="32" width="14" style="16" customWidth="1"/>
    <col min="33" max="16384" width="9.08984375" style="16"/>
  </cols>
  <sheetData>
    <row r="1" spans="1:32" ht="18.75" customHeight="1"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507" t="s">
        <v>350</v>
      </c>
      <c r="AE1" s="507"/>
      <c r="AF1" s="507"/>
    </row>
    <row r="2" spans="1:32" ht="18.75" customHeight="1">
      <c r="C2" s="99" t="s">
        <v>341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2" t="s">
        <v>463</v>
      </c>
    </row>
    <row r="4" spans="1:32" ht="45.75" customHeight="1">
      <c r="A4" s="648" t="s">
        <v>47</v>
      </c>
      <c r="B4" s="626" t="s">
        <v>119</v>
      </c>
      <c r="C4" s="628"/>
      <c r="D4" s="588" t="s">
        <v>120</v>
      </c>
      <c r="E4" s="589"/>
      <c r="F4" s="589"/>
      <c r="G4" s="588" t="s">
        <v>185</v>
      </c>
      <c r="H4" s="589"/>
      <c r="I4" s="589"/>
      <c r="J4" s="589"/>
      <c r="K4" s="589"/>
      <c r="L4" s="589"/>
      <c r="M4" s="589"/>
      <c r="N4" s="589"/>
      <c r="O4" s="589"/>
      <c r="P4" s="589"/>
      <c r="Q4" s="590"/>
      <c r="R4" s="565" t="s">
        <v>121</v>
      </c>
      <c r="S4" s="566"/>
      <c r="T4" s="566"/>
      <c r="U4" s="566"/>
      <c r="V4" s="566"/>
      <c r="W4" s="566"/>
      <c r="X4" s="566"/>
      <c r="Y4" s="566"/>
      <c r="Z4" s="567"/>
      <c r="AA4" s="468" t="s">
        <v>318</v>
      </c>
      <c r="AB4" s="489"/>
      <c r="AC4" s="489"/>
      <c r="AD4" s="468" t="s">
        <v>319</v>
      </c>
      <c r="AE4" s="489"/>
      <c r="AF4" s="489"/>
    </row>
    <row r="5" spans="1:32" ht="77.25" customHeight="1">
      <c r="A5" s="650"/>
      <c r="B5" s="632"/>
      <c r="C5" s="634"/>
      <c r="D5" s="591"/>
      <c r="E5" s="592"/>
      <c r="F5" s="592"/>
      <c r="G5" s="591"/>
      <c r="H5" s="592"/>
      <c r="I5" s="592"/>
      <c r="J5" s="592"/>
      <c r="K5" s="592"/>
      <c r="L5" s="592"/>
      <c r="M5" s="592"/>
      <c r="N5" s="592"/>
      <c r="O5" s="592"/>
      <c r="P5" s="592"/>
      <c r="Q5" s="593"/>
      <c r="R5" s="612" t="s">
        <v>482</v>
      </c>
      <c r="S5" s="619"/>
      <c r="T5" s="613"/>
      <c r="U5" s="612" t="s">
        <v>483</v>
      </c>
      <c r="V5" s="619"/>
      <c r="W5" s="613"/>
      <c r="X5" s="612" t="s">
        <v>484</v>
      </c>
      <c r="Y5" s="619"/>
      <c r="Z5" s="613"/>
      <c r="AA5" s="489"/>
      <c r="AB5" s="489"/>
      <c r="AC5" s="489"/>
      <c r="AD5" s="489"/>
      <c r="AE5" s="489"/>
      <c r="AF5" s="489"/>
    </row>
    <row r="6" spans="1:32" ht="28.5" customHeight="1">
      <c r="A6" s="100">
        <v>1</v>
      </c>
      <c r="B6" s="678">
        <v>2</v>
      </c>
      <c r="C6" s="679"/>
      <c r="D6" s="612">
        <v>3</v>
      </c>
      <c r="E6" s="619"/>
      <c r="F6" s="619"/>
      <c r="G6" s="612">
        <v>4</v>
      </c>
      <c r="H6" s="619"/>
      <c r="I6" s="619"/>
      <c r="J6" s="619"/>
      <c r="K6" s="619"/>
      <c r="L6" s="619"/>
      <c r="M6" s="619"/>
      <c r="N6" s="619"/>
      <c r="O6" s="619"/>
      <c r="P6" s="619"/>
      <c r="Q6" s="613"/>
      <c r="R6" s="612">
        <v>5</v>
      </c>
      <c r="S6" s="619"/>
      <c r="T6" s="613"/>
      <c r="U6" s="612">
        <v>6</v>
      </c>
      <c r="V6" s="619"/>
      <c r="W6" s="613"/>
      <c r="X6" s="565">
        <v>7</v>
      </c>
      <c r="Y6" s="566"/>
      <c r="Z6" s="567"/>
      <c r="AA6" s="565">
        <v>8</v>
      </c>
      <c r="AB6" s="566"/>
      <c r="AC6" s="567"/>
      <c r="AD6" s="565">
        <v>9</v>
      </c>
      <c r="AE6" s="566"/>
      <c r="AF6" s="567"/>
    </row>
    <row r="7" spans="1:32" ht="34.5" customHeight="1">
      <c r="A7" s="100"/>
      <c r="B7" s="673" t="s">
        <v>579</v>
      </c>
      <c r="C7" s="674"/>
      <c r="D7" s="675">
        <v>2006</v>
      </c>
      <c r="E7" s="676"/>
      <c r="F7" s="676"/>
      <c r="G7" s="675" t="s">
        <v>580</v>
      </c>
      <c r="H7" s="676"/>
      <c r="I7" s="676"/>
      <c r="J7" s="676"/>
      <c r="K7" s="676"/>
      <c r="L7" s="676"/>
      <c r="M7" s="676"/>
      <c r="N7" s="676"/>
      <c r="O7" s="676"/>
      <c r="P7" s="676"/>
      <c r="Q7" s="677"/>
      <c r="R7" s="664">
        <v>15.6</v>
      </c>
      <c r="S7" s="665"/>
      <c r="T7" s="666"/>
      <c r="U7" s="664">
        <v>10.6</v>
      </c>
      <c r="V7" s="665"/>
      <c r="W7" s="666"/>
      <c r="X7" s="664">
        <v>32.200000000000003</v>
      </c>
      <c r="Y7" s="665"/>
      <c r="Z7" s="666"/>
      <c r="AA7" s="664">
        <f>X7-U7</f>
        <v>21.6</v>
      </c>
      <c r="AB7" s="665"/>
      <c r="AC7" s="666"/>
      <c r="AD7" s="664">
        <f>IF(U7=0,0,X7/U7*100)</f>
        <v>303.77358490566041</v>
      </c>
      <c r="AE7" s="665"/>
      <c r="AF7" s="666"/>
    </row>
    <row r="8" spans="1:32" ht="34.5" customHeight="1">
      <c r="A8" s="100"/>
      <c r="B8" s="673"/>
      <c r="C8" s="674"/>
      <c r="D8" s="675"/>
      <c r="E8" s="676"/>
      <c r="F8" s="676"/>
      <c r="G8" s="675"/>
      <c r="H8" s="676"/>
      <c r="I8" s="676"/>
      <c r="J8" s="676"/>
      <c r="K8" s="676"/>
      <c r="L8" s="676"/>
      <c r="M8" s="676"/>
      <c r="N8" s="676"/>
      <c r="O8" s="676"/>
      <c r="P8" s="676"/>
      <c r="Q8" s="677"/>
      <c r="R8" s="664"/>
      <c r="S8" s="665"/>
      <c r="T8" s="666"/>
      <c r="U8" s="664"/>
      <c r="V8" s="665"/>
      <c r="W8" s="666"/>
      <c r="X8" s="664"/>
      <c r="Y8" s="665"/>
      <c r="Z8" s="666"/>
      <c r="AA8" s="664">
        <f t="shared" ref="AA8:AA9" si="0">X8-U8</f>
        <v>0</v>
      </c>
      <c r="AB8" s="665"/>
      <c r="AC8" s="666"/>
      <c r="AD8" s="664">
        <f t="shared" ref="AD8:AD9" si="1">IF(U8=0,0,X8/U8*100)</f>
        <v>0</v>
      </c>
      <c r="AE8" s="665"/>
      <c r="AF8" s="666"/>
    </row>
    <row r="9" spans="1:32" ht="37.5" customHeight="1">
      <c r="A9" s="654" t="s">
        <v>50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6"/>
      <c r="R9" s="661">
        <f>SUM(R7:T8)</f>
        <v>15.6</v>
      </c>
      <c r="S9" s="662"/>
      <c r="T9" s="663"/>
      <c r="U9" s="661">
        <f>SUM(U7:W8)</f>
        <v>10.6</v>
      </c>
      <c r="V9" s="662"/>
      <c r="W9" s="663"/>
      <c r="X9" s="661">
        <f>SUM(X7:Z8)</f>
        <v>32.200000000000003</v>
      </c>
      <c r="Y9" s="662"/>
      <c r="Z9" s="663"/>
      <c r="AA9" s="661">
        <f t="shared" si="0"/>
        <v>21.6</v>
      </c>
      <c r="AB9" s="662"/>
      <c r="AC9" s="663"/>
      <c r="AD9" s="661">
        <f t="shared" si="1"/>
        <v>303.77358490566041</v>
      </c>
      <c r="AE9" s="662"/>
      <c r="AF9" s="663"/>
    </row>
    <row r="10" spans="1:32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9"/>
      <c r="AF10" s="39"/>
    </row>
    <row r="11" spans="1:32" ht="10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1"/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3"/>
      <c r="AD11" s="43"/>
      <c r="AE11" s="44"/>
      <c r="AF11" s="44"/>
    </row>
    <row r="12" spans="1:32" s="45" customFormat="1" ht="18.75" customHeight="1">
      <c r="C12" s="99" t="s">
        <v>342</v>
      </c>
    </row>
    <row r="13" spans="1:32" s="45" customFormat="1" ht="18.75" customHeight="1">
      <c r="AF13" s="32"/>
    </row>
    <row r="14" spans="1:32" ht="45.75" customHeight="1">
      <c r="A14" s="537" t="s">
        <v>47</v>
      </c>
      <c r="B14" s="626" t="s">
        <v>122</v>
      </c>
      <c r="C14" s="628"/>
      <c r="D14" s="468" t="s">
        <v>119</v>
      </c>
      <c r="E14" s="468"/>
      <c r="F14" s="468"/>
      <c r="G14" s="468"/>
      <c r="H14" s="588" t="s">
        <v>185</v>
      </c>
      <c r="I14" s="589"/>
      <c r="J14" s="589"/>
      <c r="K14" s="589"/>
      <c r="L14" s="589"/>
      <c r="M14" s="589"/>
      <c r="N14" s="589"/>
      <c r="O14" s="590"/>
      <c r="P14" s="588" t="s">
        <v>282</v>
      </c>
      <c r="Q14" s="590"/>
      <c r="R14" s="565" t="s">
        <v>121</v>
      </c>
      <c r="S14" s="566"/>
      <c r="T14" s="566"/>
      <c r="U14" s="566"/>
      <c r="V14" s="566"/>
      <c r="W14" s="566"/>
      <c r="X14" s="566"/>
      <c r="Y14" s="566"/>
      <c r="Z14" s="567"/>
      <c r="AA14" s="468" t="s">
        <v>318</v>
      </c>
      <c r="AB14" s="489"/>
      <c r="AC14" s="489"/>
      <c r="AD14" s="468" t="s">
        <v>319</v>
      </c>
      <c r="AE14" s="489"/>
      <c r="AF14" s="489"/>
    </row>
    <row r="15" spans="1:32" ht="24.9" customHeight="1">
      <c r="A15" s="537"/>
      <c r="B15" s="629"/>
      <c r="C15" s="631"/>
      <c r="D15" s="468"/>
      <c r="E15" s="468"/>
      <c r="F15" s="468"/>
      <c r="G15" s="468"/>
      <c r="H15" s="651"/>
      <c r="I15" s="669"/>
      <c r="J15" s="669"/>
      <c r="K15" s="669"/>
      <c r="L15" s="669"/>
      <c r="M15" s="669"/>
      <c r="N15" s="669"/>
      <c r="O15" s="652"/>
      <c r="P15" s="651"/>
      <c r="Q15" s="652"/>
      <c r="R15" s="588" t="s">
        <v>485</v>
      </c>
      <c r="S15" s="589"/>
      <c r="T15" s="590"/>
      <c r="U15" s="588" t="s">
        <v>483</v>
      </c>
      <c r="V15" s="589"/>
      <c r="W15" s="590"/>
      <c r="X15" s="588" t="s">
        <v>484</v>
      </c>
      <c r="Y15" s="680"/>
      <c r="Z15" s="681"/>
      <c r="AA15" s="489"/>
      <c r="AB15" s="489"/>
      <c r="AC15" s="489"/>
      <c r="AD15" s="489"/>
      <c r="AE15" s="489"/>
      <c r="AF15" s="489"/>
    </row>
    <row r="16" spans="1:32" ht="48" customHeight="1">
      <c r="A16" s="537"/>
      <c r="B16" s="632"/>
      <c r="C16" s="634"/>
      <c r="D16" s="468"/>
      <c r="E16" s="468"/>
      <c r="F16" s="468"/>
      <c r="G16" s="468"/>
      <c r="H16" s="591"/>
      <c r="I16" s="592"/>
      <c r="J16" s="592"/>
      <c r="K16" s="592"/>
      <c r="L16" s="592"/>
      <c r="M16" s="592"/>
      <c r="N16" s="592"/>
      <c r="O16" s="593"/>
      <c r="P16" s="591"/>
      <c r="Q16" s="593"/>
      <c r="R16" s="591"/>
      <c r="S16" s="592"/>
      <c r="T16" s="593"/>
      <c r="U16" s="591"/>
      <c r="V16" s="592"/>
      <c r="W16" s="593"/>
      <c r="X16" s="682"/>
      <c r="Y16" s="683"/>
      <c r="Z16" s="684"/>
      <c r="AA16" s="489"/>
      <c r="AB16" s="489"/>
      <c r="AC16" s="489"/>
      <c r="AD16" s="489"/>
      <c r="AE16" s="489"/>
      <c r="AF16" s="489"/>
    </row>
    <row r="17" spans="1:32" ht="28.5" customHeight="1">
      <c r="A17" s="222">
        <v>1</v>
      </c>
      <c r="B17" s="678">
        <v>2</v>
      </c>
      <c r="C17" s="679"/>
      <c r="D17" s="468">
        <v>3</v>
      </c>
      <c r="E17" s="468"/>
      <c r="F17" s="468"/>
      <c r="G17" s="468"/>
      <c r="H17" s="612">
        <v>4</v>
      </c>
      <c r="I17" s="619"/>
      <c r="J17" s="619"/>
      <c r="K17" s="619"/>
      <c r="L17" s="619"/>
      <c r="M17" s="619"/>
      <c r="N17" s="619"/>
      <c r="O17" s="613"/>
      <c r="P17" s="612">
        <v>5</v>
      </c>
      <c r="Q17" s="613"/>
      <c r="R17" s="612">
        <v>6</v>
      </c>
      <c r="S17" s="619"/>
      <c r="T17" s="613"/>
      <c r="U17" s="612">
        <v>7</v>
      </c>
      <c r="V17" s="619"/>
      <c r="W17" s="613"/>
      <c r="X17" s="612">
        <v>8</v>
      </c>
      <c r="Y17" s="619"/>
      <c r="Z17" s="613"/>
      <c r="AA17" s="612">
        <v>9</v>
      </c>
      <c r="AB17" s="619"/>
      <c r="AC17" s="613"/>
      <c r="AD17" s="612">
        <v>10</v>
      </c>
      <c r="AE17" s="619"/>
      <c r="AF17" s="613"/>
    </row>
    <row r="18" spans="1:32" ht="30.75" customHeight="1">
      <c r="A18" s="221"/>
      <c r="B18" s="667"/>
      <c r="C18" s="668"/>
      <c r="D18" s="642"/>
      <c r="E18" s="642"/>
      <c r="F18" s="642"/>
      <c r="G18" s="642"/>
      <c r="H18" s="670"/>
      <c r="I18" s="671"/>
      <c r="J18" s="671"/>
      <c r="K18" s="671"/>
      <c r="L18" s="671"/>
      <c r="M18" s="671"/>
      <c r="N18" s="671"/>
      <c r="O18" s="672"/>
      <c r="P18" s="692"/>
      <c r="Q18" s="693"/>
      <c r="R18" s="563"/>
      <c r="S18" s="599"/>
      <c r="T18" s="564"/>
      <c r="U18" s="563"/>
      <c r="V18" s="599"/>
      <c r="W18" s="564"/>
      <c r="X18" s="563"/>
      <c r="Y18" s="599"/>
      <c r="Z18" s="564"/>
      <c r="AA18" s="563">
        <f>X18-U18</f>
        <v>0</v>
      </c>
      <c r="AB18" s="599"/>
      <c r="AC18" s="564"/>
      <c r="AD18" s="563">
        <f>IF(U18=0,0,X18/U18*100)</f>
        <v>0</v>
      </c>
      <c r="AE18" s="599"/>
      <c r="AF18" s="564"/>
    </row>
    <row r="19" spans="1:32" ht="30.75" customHeight="1">
      <c r="A19" s="221"/>
      <c r="B19" s="667"/>
      <c r="C19" s="668"/>
      <c r="D19" s="642"/>
      <c r="E19" s="642"/>
      <c r="F19" s="642"/>
      <c r="G19" s="642"/>
      <c r="H19" s="670"/>
      <c r="I19" s="671"/>
      <c r="J19" s="671"/>
      <c r="K19" s="671"/>
      <c r="L19" s="671"/>
      <c r="M19" s="671"/>
      <c r="N19" s="671"/>
      <c r="O19" s="672"/>
      <c r="P19" s="692"/>
      <c r="Q19" s="693"/>
      <c r="R19" s="563"/>
      <c r="S19" s="599"/>
      <c r="T19" s="564"/>
      <c r="U19" s="563"/>
      <c r="V19" s="599"/>
      <c r="W19" s="564"/>
      <c r="X19" s="563"/>
      <c r="Y19" s="599"/>
      <c r="Z19" s="564"/>
      <c r="AA19" s="563">
        <f t="shared" ref="AA19:AA20" si="2">X19-U19</f>
        <v>0</v>
      </c>
      <c r="AB19" s="599"/>
      <c r="AC19" s="564"/>
      <c r="AD19" s="563">
        <f t="shared" ref="AD19:AD20" si="3">IF(U19=0,0,X19/U19*100)</f>
        <v>0</v>
      </c>
      <c r="AE19" s="599"/>
      <c r="AF19" s="564"/>
    </row>
    <row r="20" spans="1:32" ht="38.25" customHeight="1">
      <c r="A20" s="654" t="s">
        <v>50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6"/>
      <c r="R20" s="607">
        <f>SUM(R18:T19)</f>
        <v>0</v>
      </c>
      <c r="S20" s="608"/>
      <c r="T20" s="609"/>
      <c r="U20" s="607">
        <f t="shared" ref="U20" si="4">SUM(U18:W19)</f>
        <v>0</v>
      </c>
      <c r="V20" s="608"/>
      <c r="W20" s="609"/>
      <c r="X20" s="607">
        <f t="shared" ref="X20" si="5">SUM(X18:Z19)</f>
        <v>0</v>
      </c>
      <c r="Y20" s="608"/>
      <c r="Z20" s="609"/>
      <c r="AA20" s="607">
        <f t="shared" si="2"/>
        <v>0</v>
      </c>
      <c r="AB20" s="608"/>
      <c r="AC20" s="609"/>
      <c r="AD20" s="607">
        <f t="shared" si="3"/>
        <v>0</v>
      </c>
      <c r="AE20" s="608"/>
      <c r="AF20" s="609"/>
    </row>
    <row r="21" spans="1:32" ht="20.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4"/>
      <c r="R21" s="223"/>
      <c r="S21" s="223"/>
      <c r="T21" s="223"/>
      <c r="U21" s="223"/>
      <c r="V21" s="223"/>
      <c r="W21" s="84"/>
      <c r="X21" s="84"/>
      <c r="Y21" s="84"/>
      <c r="Z21" s="84"/>
      <c r="AA21" s="84"/>
      <c r="AB21" s="84"/>
      <c r="AC21" s="84"/>
      <c r="AD21" s="84"/>
      <c r="AE21" s="84"/>
      <c r="AF21" s="223"/>
    </row>
    <row r="22" spans="1:32" ht="16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4"/>
      <c r="R22" s="223"/>
      <c r="S22" s="223"/>
      <c r="T22" s="223"/>
      <c r="U22" s="223"/>
      <c r="V22" s="223"/>
      <c r="W22" s="84"/>
      <c r="X22" s="84"/>
      <c r="Y22" s="84"/>
      <c r="Z22" s="84"/>
      <c r="AA22" s="84"/>
      <c r="AB22" s="84"/>
      <c r="AC22" s="84"/>
      <c r="AD22" s="84"/>
      <c r="AE22" s="84"/>
      <c r="AF22" s="223"/>
    </row>
    <row r="23" spans="1:32" s="45" customFormat="1" ht="18.75" customHeight="1">
      <c r="A23" s="98"/>
      <c r="B23" s="98"/>
      <c r="C23" s="98" t="s">
        <v>486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1:32" ht="20.5">
      <c r="A24" s="101"/>
      <c r="B24" s="101"/>
      <c r="C24" s="101"/>
      <c r="D24" s="101"/>
      <c r="E24" s="101"/>
      <c r="F24" s="101"/>
      <c r="G24" s="101"/>
      <c r="H24" s="101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101"/>
      <c r="X24" s="84"/>
      <c r="Y24" s="84"/>
      <c r="Z24" s="635"/>
      <c r="AA24" s="635"/>
      <c r="AB24" s="635"/>
      <c r="AC24" s="84"/>
      <c r="AD24" s="635" t="s">
        <v>320</v>
      </c>
      <c r="AE24" s="635"/>
      <c r="AF24" s="635"/>
    </row>
    <row r="25" spans="1:32" ht="42" customHeight="1">
      <c r="A25" s="648" t="s">
        <v>47</v>
      </c>
      <c r="B25" s="626" t="s">
        <v>143</v>
      </c>
      <c r="C25" s="627"/>
      <c r="D25" s="627"/>
      <c r="E25" s="627"/>
      <c r="F25" s="627"/>
      <c r="G25" s="627"/>
      <c r="H25" s="627"/>
      <c r="I25" s="627"/>
      <c r="J25" s="627"/>
      <c r="K25" s="627"/>
      <c r="L25" s="628"/>
      <c r="M25" s="636" t="s">
        <v>49</v>
      </c>
      <c r="N25" s="637"/>
      <c r="O25" s="637"/>
      <c r="P25" s="638"/>
      <c r="Q25" s="636" t="s">
        <v>72</v>
      </c>
      <c r="R25" s="637"/>
      <c r="S25" s="637"/>
      <c r="T25" s="638"/>
      <c r="U25" s="636" t="s">
        <v>167</v>
      </c>
      <c r="V25" s="637"/>
      <c r="W25" s="637"/>
      <c r="X25" s="638"/>
      <c r="Y25" s="636" t="s">
        <v>487</v>
      </c>
      <c r="Z25" s="637"/>
      <c r="AA25" s="637"/>
      <c r="AB25" s="638"/>
      <c r="AC25" s="636" t="s">
        <v>50</v>
      </c>
      <c r="AD25" s="637"/>
      <c r="AE25" s="637"/>
      <c r="AF25" s="638"/>
    </row>
    <row r="26" spans="1:32" ht="34.5" customHeight="1">
      <c r="A26" s="649"/>
      <c r="B26" s="629"/>
      <c r="C26" s="630"/>
      <c r="D26" s="630"/>
      <c r="E26" s="630"/>
      <c r="F26" s="630"/>
      <c r="G26" s="630"/>
      <c r="H26" s="630"/>
      <c r="I26" s="630"/>
      <c r="J26" s="630"/>
      <c r="K26" s="630"/>
      <c r="L26" s="631"/>
      <c r="M26" s="624" t="s">
        <v>141</v>
      </c>
      <c r="N26" s="624" t="s">
        <v>142</v>
      </c>
      <c r="O26" s="624" t="s">
        <v>152</v>
      </c>
      <c r="P26" s="624" t="s">
        <v>153</v>
      </c>
      <c r="Q26" s="624" t="s">
        <v>141</v>
      </c>
      <c r="R26" s="624" t="s">
        <v>142</v>
      </c>
      <c r="S26" s="624" t="s">
        <v>152</v>
      </c>
      <c r="T26" s="624" t="s">
        <v>153</v>
      </c>
      <c r="U26" s="624" t="s">
        <v>141</v>
      </c>
      <c r="V26" s="624" t="s">
        <v>142</v>
      </c>
      <c r="W26" s="624" t="s">
        <v>152</v>
      </c>
      <c r="X26" s="624" t="s">
        <v>153</v>
      </c>
      <c r="Y26" s="624" t="s">
        <v>141</v>
      </c>
      <c r="Z26" s="624" t="s">
        <v>142</v>
      </c>
      <c r="AA26" s="624" t="s">
        <v>152</v>
      </c>
      <c r="AB26" s="624" t="s">
        <v>153</v>
      </c>
      <c r="AC26" s="624" t="s">
        <v>141</v>
      </c>
      <c r="AD26" s="624" t="s">
        <v>142</v>
      </c>
      <c r="AE26" s="624" t="s">
        <v>152</v>
      </c>
      <c r="AF26" s="624" t="s">
        <v>153</v>
      </c>
    </row>
    <row r="27" spans="1:32" ht="24.9" customHeight="1">
      <c r="A27" s="650"/>
      <c r="B27" s="632"/>
      <c r="C27" s="633"/>
      <c r="D27" s="633"/>
      <c r="E27" s="633"/>
      <c r="F27" s="633"/>
      <c r="G27" s="633"/>
      <c r="H27" s="633"/>
      <c r="I27" s="633"/>
      <c r="J27" s="633"/>
      <c r="K27" s="633"/>
      <c r="L27" s="634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</row>
    <row r="28" spans="1:32" ht="33.75" customHeight="1">
      <c r="A28" s="221">
        <v>1</v>
      </c>
      <c r="B28" s="653">
        <v>2</v>
      </c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219">
        <v>3</v>
      </c>
      <c r="N28" s="219">
        <v>4</v>
      </c>
      <c r="O28" s="219">
        <v>5</v>
      </c>
      <c r="P28" s="219">
        <v>6</v>
      </c>
      <c r="Q28" s="219">
        <v>7</v>
      </c>
      <c r="R28" s="219">
        <v>8</v>
      </c>
      <c r="S28" s="219">
        <v>9</v>
      </c>
      <c r="T28" s="219">
        <v>10</v>
      </c>
      <c r="U28" s="219">
        <v>11</v>
      </c>
      <c r="V28" s="219">
        <v>12</v>
      </c>
      <c r="W28" s="219">
        <v>13</v>
      </c>
      <c r="X28" s="219">
        <v>14</v>
      </c>
      <c r="Y28" s="294">
        <v>15</v>
      </c>
      <c r="Z28" s="294">
        <v>16</v>
      </c>
      <c r="AA28" s="294">
        <v>17</v>
      </c>
      <c r="AB28" s="294">
        <v>18</v>
      </c>
      <c r="AC28" s="219">
        <v>19</v>
      </c>
      <c r="AD28" s="219">
        <v>20</v>
      </c>
      <c r="AE28" s="219">
        <v>21</v>
      </c>
      <c r="AF28" s="219">
        <v>22</v>
      </c>
    </row>
    <row r="29" spans="1:32" ht="28.5" customHeight="1">
      <c r="A29" s="361">
        <v>1</v>
      </c>
      <c r="B29" s="660" t="s">
        <v>591</v>
      </c>
      <c r="C29" s="658"/>
      <c r="D29" s="658"/>
      <c r="E29" s="658"/>
      <c r="F29" s="658"/>
      <c r="G29" s="658"/>
      <c r="H29" s="658"/>
      <c r="I29" s="658"/>
      <c r="J29" s="658"/>
      <c r="K29" s="658"/>
      <c r="L29" s="659"/>
      <c r="M29" s="124"/>
      <c r="N29" s="124"/>
      <c r="O29" s="124">
        <f>N29-M29</f>
        <v>0</v>
      </c>
      <c r="P29" s="178">
        <f>IF(M29=0,0,N29/M29*100)</f>
        <v>0</v>
      </c>
      <c r="Q29" s="124">
        <v>0</v>
      </c>
      <c r="R29" s="124">
        <v>97.1</v>
      </c>
      <c r="S29" s="124">
        <f>R29-Q29</f>
        <v>97.1</v>
      </c>
      <c r="T29" s="178">
        <f>IF(Q29=0,0,R29/Q29*100)</f>
        <v>0</v>
      </c>
      <c r="U29" s="124">
        <v>0</v>
      </c>
      <c r="V29" s="178">
        <v>0</v>
      </c>
      <c r="W29" s="124">
        <f>V29-U29</f>
        <v>0</v>
      </c>
      <c r="X29" s="178">
        <f>IF(U29=0,0,V29/U29*100)</f>
        <v>0</v>
      </c>
      <c r="Y29" s="178">
        <v>0</v>
      </c>
      <c r="Z29" s="178">
        <v>1802.9</v>
      </c>
      <c r="AA29" s="124">
        <f>Z29-Y29</f>
        <v>1802.9</v>
      </c>
      <c r="AB29" s="178">
        <f>IF(Y29=0,0,Z29/Y29*100)</f>
        <v>0</v>
      </c>
      <c r="AC29" s="178">
        <f>SUM(M29,Q29,U29,Y29)</f>
        <v>0</v>
      </c>
      <c r="AD29" s="178">
        <f>SUM(N29,R29,V29,Z29)</f>
        <v>1900</v>
      </c>
      <c r="AE29" s="124">
        <f>AD29-AC29</f>
        <v>1900</v>
      </c>
      <c r="AF29" s="178">
        <f>IF(AC29=0,0,AD29/AC29*100)</f>
        <v>0</v>
      </c>
    </row>
    <row r="30" spans="1:32" s="358" customFormat="1" ht="28.5" customHeight="1">
      <c r="A30" s="361">
        <v>2</v>
      </c>
      <c r="B30" s="657" t="s">
        <v>592</v>
      </c>
      <c r="C30" s="658"/>
      <c r="D30" s="658"/>
      <c r="E30" s="658"/>
      <c r="F30" s="658"/>
      <c r="G30" s="658"/>
      <c r="H30" s="658"/>
      <c r="I30" s="658"/>
      <c r="J30" s="658"/>
      <c r="K30" s="658"/>
      <c r="L30" s="659"/>
      <c r="M30" s="124"/>
      <c r="N30" s="124"/>
      <c r="O30" s="124">
        <f t="shared" ref="O30:O33" si="6">N30-M30</f>
        <v>0</v>
      </c>
      <c r="P30" s="178">
        <f t="shared" ref="P30:P33" si="7">IF(M30=0,0,N30/M30*100)</f>
        <v>0</v>
      </c>
      <c r="Q30" s="124">
        <v>0</v>
      </c>
      <c r="R30" s="124"/>
      <c r="S30" s="124">
        <f t="shared" ref="S30:S33" si="8">R30-Q30</f>
        <v>0</v>
      </c>
      <c r="T30" s="178">
        <f t="shared" ref="T30:T33" si="9">IF(Q30=0,0,R30/Q30*100)</f>
        <v>0</v>
      </c>
      <c r="U30" s="124">
        <v>0</v>
      </c>
      <c r="V30" s="178">
        <v>220.6</v>
      </c>
      <c r="W30" s="124">
        <f t="shared" ref="W30:W33" si="10">V30-U30</f>
        <v>220.6</v>
      </c>
      <c r="X30" s="178">
        <f t="shared" ref="X30:X33" si="11">IF(U30=0,0,V30/U30*100)</f>
        <v>0</v>
      </c>
      <c r="Y30" s="178"/>
      <c r="Z30" s="178"/>
      <c r="AA30" s="124">
        <f t="shared" ref="AA30:AA33" si="12">Z30-Y30</f>
        <v>0</v>
      </c>
      <c r="AB30" s="178">
        <f t="shared" ref="AB30:AB33" si="13">IF(Y30=0,0,Z30/Y30*100)</f>
        <v>0</v>
      </c>
      <c r="AC30" s="178">
        <f t="shared" ref="AC30:AC32" si="14">SUM(M30,Q30,U30,Y30)</f>
        <v>0</v>
      </c>
      <c r="AD30" s="178">
        <f t="shared" ref="AD30:AD32" si="15">SUM(N30,R30,V30,Z30)</f>
        <v>220.6</v>
      </c>
      <c r="AE30" s="124">
        <f t="shared" ref="AE30:AE33" si="16">AD30-AC30</f>
        <v>220.6</v>
      </c>
      <c r="AF30" s="178">
        <f t="shared" ref="AF30:AF33" si="17">IF(AC30=0,0,AD30/AC30*100)</f>
        <v>0</v>
      </c>
    </row>
    <row r="31" spans="1:32" s="358" customFormat="1" ht="28.5" customHeight="1">
      <c r="A31" s="361">
        <v>3</v>
      </c>
      <c r="B31" s="657" t="s">
        <v>593</v>
      </c>
      <c r="C31" s="658"/>
      <c r="D31" s="658"/>
      <c r="E31" s="658"/>
      <c r="F31" s="658"/>
      <c r="G31" s="658"/>
      <c r="H31" s="658"/>
      <c r="I31" s="658"/>
      <c r="J31" s="658"/>
      <c r="K31" s="658"/>
      <c r="L31" s="659"/>
      <c r="M31" s="124"/>
      <c r="N31" s="124"/>
      <c r="O31" s="124">
        <f t="shared" si="6"/>
        <v>0</v>
      </c>
      <c r="P31" s="178">
        <f t="shared" si="7"/>
        <v>0</v>
      </c>
      <c r="Q31" s="124">
        <v>0</v>
      </c>
      <c r="R31" s="124"/>
      <c r="S31" s="124">
        <f t="shared" si="8"/>
        <v>0</v>
      </c>
      <c r="T31" s="178">
        <f t="shared" si="9"/>
        <v>0</v>
      </c>
      <c r="U31" s="124">
        <v>0</v>
      </c>
      <c r="V31" s="178">
        <v>0.9</v>
      </c>
      <c r="W31" s="124">
        <f t="shared" si="10"/>
        <v>0.9</v>
      </c>
      <c r="X31" s="178">
        <f t="shared" si="11"/>
        <v>0</v>
      </c>
      <c r="Y31" s="178"/>
      <c r="Z31" s="178"/>
      <c r="AA31" s="124">
        <f t="shared" si="12"/>
        <v>0</v>
      </c>
      <c r="AB31" s="178">
        <f t="shared" si="13"/>
        <v>0</v>
      </c>
      <c r="AC31" s="178">
        <f t="shared" si="14"/>
        <v>0</v>
      </c>
      <c r="AD31" s="178">
        <f t="shared" si="15"/>
        <v>0.9</v>
      </c>
      <c r="AE31" s="124">
        <f t="shared" si="16"/>
        <v>0.9</v>
      </c>
      <c r="AF31" s="178">
        <f t="shared" si="17"/>
        <v>0</v>
      </c>
    </row>
    <row r="32" spans="1:32" ht="28.5" customHeight="1">
      <c r="A32" s="361"/>
      <c r="B32" s="657"/>
      <c r="C32" s="658"/>
      <c r="D32" s="658"/>
      <c r="E32" s="658"/>
      <c r="F32" s="658"/>
      <c r="G32" s="658"/>
      <c r="H32" s="658"/>
      <c r="I32" s="658"/>
      <c r="J32" s="658"/>
      <c r="K32" s="658"/>
      <c r="L32" s="659"/>
      <c r="M32" s="124"/>
      <c r="N32" s="124"/>
      <c r="O32" s="124">
        <f t="shared" si="6"/>
        <v>0</v>
      </c>
      <c r="P32" s="178">
        <f t="shared" si="7"/>
        <v>0</v>
      </c>
      <c r="Q32" s="124">
        <v>0</v>
      </c>
      <c r="R32" s="402"/>
      <c r="S32" s="124">
        <f t="shared" si="8"/>
        <v>0</v>
      </c>
      <c r="T32" s="178">
        <f t="shared" si="9"/>
        <v>0</v>
      </c>
      <c r="U32" s="124"/>
      <c r="V32" s="124"/>
      <c r="W32" s="124">
        <f t="shared" si="10"/>
        <v>0</v>
      </c>
      <c r="X32" s="178">
        <f t="shared" si="11"/>
        <v>0</v>
      </c>
      <c r="Y32" s="124"/>
      <c r="Z32" s="124"/>
      <c r="AA32" s="124">
        <f t="shared" si="12"/>
        <v>0</v>
      </c>
      <c r="AB32" s="178">
        <f t="shared" si="13"/>
        <v>0</v>
      </c>
      <c r="AC32" s="178">
        <f t="shared" si="14"/>
        <v>0</v>
      </c>
      <c r="AD32" s="178">
        <f t="shared" si="15"/>
        <v>0</v>
      </c>
      <c r="AE32" s="124">
        <f t="shared" si="16"/>
        <v>0</v>
      </c>
      <c r="AF32" s="178">
        <f t="shared" si="17"/>
        <v>0</v>
      </c>
    </row>
    <row r="33" spans="1:32" ht="33.75" customHeight="1">
      <c r="A33" s="694" t="s">
        <v>50</v>
      </c>
      <c r="B33" s="695"/>
      <c r="C33" s="695"/>
      <c r="D33" s="695"/>
      <c r="E33" s="695"/>
      <c r="F33" s="695"/>
      <c r="G33" s="695"/>
      <c r="H33" s="695"/>
      <c r="I33" s="695"/>
      <c r="J33" s="695"/>
      <c r="K33" s="695"/>
      <c r="L33" s="696"/>
      <c r="M33" s="334">
        <f t="shared" ref="M33" si="18">SUM(M29:M32)</f>
        <v>0</v>
      </c>
      <c r="N33" s="334">
        <f t="shared" ref="N33" si="19">SUM(N29:N32)</f>
        <v>0</v>
      </c>
      <c r="O33" s="334">
        <f t="shared" si="6"/>
        <v>0</v>
      </c>
      <c r="P33" s="334">
        <f t="shared" si="7"/>
        <v>0</v>
      </c>
      <c r="Q33" s="334">
        <f t="shared" ref="Q33" si="20">SUM(Q29:Q32)</f>
        <v>0</v>
      </c>
      <c r="R33" s="334">
        <f t="shared" ref="R33" si="21">SUM(R29:R32)</f>
        <v>97.1</v>
      </c>
      <c r="S33" s="334">
        <f t="shared" si="8"/>
        <v>97.1</v>
      </c>
      <c r="T33" s="334">
        <f t="shared" si="9"/>
        <v>0</v>
      </c>
      <c r="U33" s="334">
        <f t="shared" ref="U33" si="22">SUM(U29:U32)</f>
        <v>0</v>
      </c>
      <c r="V33" s="334">
        <f t="shared" ref="V33" si="23">SUM(V29:V32)</f>
        <v>221.5</v>
      </c>
      <c r="W33" s="334">
        <f t="shared" si="10"/>
        <v>221.5</v>
      </c>
      <c r="X33" s="334">
        <f t="shared" si="11"/>
        <v>0</v>
      </c>
      <c r="Y33" s="334">
        <f t="shared" ref="Y33" si="24">SUM(Y29:Y32)</f>
        <v>0</v>
      </c>
      <c r="Z33" s="334">
        <f t="shared" ref="Z33" si="25">SUM(Z29:Z32)</f>
        <v>1802.9</v>
      </c>
      <c r="AA33" s="334">
        <f t="shared" si="12"/>
        <v>1802.9</v>
      </c>
      <c r="AB33" s="334">
        <f t="shared" si="13"/>
        <v>0</v>
      </c>
      <c r="AC33" s="334">
        <f t="shared" ref="AC33" si="26">SUM(AC29:AC32)</f>
        <v>0</v>
      </c>
      <c r="AD33" s="334">
        <f t="shared" ref="AD33" si="27">SUM(AD29:AD32)</f>
        <v>2121.5</v>
      </c>
      <c r="AE33" s="334">
        <f t="shared" si="16"/>
        <v>2121.5</v>
      </c>
      <c r="AF33" s="334">
        <f t="shared" si="17"/>
        <v>0</v>
      </c>
    </row>
    <row r="34" spans="1:32" ht="34.5" customHeight="1">
      <c r="A34" s="657" t="s">
        <v>51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9"/>
      <c r="M34" s="124">
        <f>IF($AC$33=0,0,M33/$AC$33*100)</f>
        <v>0</v>
      </c>
      <c r="N34" s="124">
        <f>IF($AD$33=0,0,N33/$AD$33*100)</f>
        <v>0</v>
      </c>
      <c r="O34" s="124"/>
      <c r="P34" s="124"/>
      <c r="Q34" s="124">
        <f>IF($AC$33=0,0,Q33/$AC$33*100)</f>
        <v>0</v>
      </c>
      <c r="R34" s="124">
        <f>IF($AD$33=0,0,R33/$AD$33*100)</f>
        <v>4.5769502710346455</v>
      </c>
      <c r="S34" s="124"/>
      <c r="T34" s="124"/>
      <c r="U34" s="124">
        <f>IF($AC$33=0,0,U33/$AC$33*100)</f>
        <v>0</v>
      </c>
      <c r="V34" s="124">
        <f>IF($AD$33=0,0,V33/$AD$33*100)</f>
        <v>10.440725901484798</v>
      </c>
      <c r="W34" s="124"/>
      <c r="X34" s="124"/>
      <c r="Y34" s="124">
        <f>IF($AC$33=0,0,Y33/$AC$33*100)</f>
        <v>0</v>
      </c>
      <c r="Z34" s="124">
        <f>IF($AD$33=0,0,Z33/$AD$33*100)</f>
        <v>84.98232382748057</v>
      </c>
      <c r="AA34" s="124"/>
      <c r="AB34" s="124"/>
      <c r="AC34" s="124">
        <f>SUM(M34,Q34,U34,Y34)</f>
        <v>0</v>
      </c>
      <c r="AD34" s="124">
        <f>SUM(N34,R34,V34,Z34)</f>
        <v>100.00000000000001</v>
      </c>
      <c r="AE34" s="124"/>
      <c r="AF34" s="124"/>
    </row>
    <row r="35" spans="1:32" ht="15" customHeight="1">
      <c r="A35" s="102"/>
      <c r="B35" s="102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84"/>
      <c r="X35" s="84"/>
      <c r="Y35" s="84"/>
      <c r="Z35" s="84"/>
      <c r="AA35" s="84"/>
      <c r="AB35" s="84"/>
      <c r="AC35" s="84"/>
      <c r="AD35" s="84"/>
      <c r="AE35" s="84"/>
      <c r="AF35" s="84"/>
    </row>
    <row r="36" spans="1:32" ht="15" customHeight="1">
      <c r="A36" s="102"/>
      <c r="B36" s="102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s="45" customFormat="1" ht="31.5" customHeight="1">
      <c r="A37" s="98"/>
      <c r="B37" s="98"/>
      <c r="C37" s="98" t="s">
        <v>343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</row>
    <row r="38" spans="1:32" s="46" customFormat="1" ht="20.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104"/>
      <c r="L38" s="8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647" t="s">
        <v>320</v>
      </c>
      <c r="AE38" s="647"/>
      <c r="AF38" s="647"/>
    </row>
    <row r="39" spans="1:32" s="47" customFormat="1" ht="34.5" customHeight="1">
      <c r="A39" s="489" t="s">
        <v>47</v>
      </c>
      <c r="B39" s="588" t="s">
        <v>176</v>
      </c>
      <c r="C39" s="590"/>
      <c r="D39" s="468" t="s">
        <v>178</v>
      </c>
      <c r="E39" s="468"/>
      <c r="F39" s="468" t="s">
        <v>126</v>
      </c>
      <c r="G39" s="468"/>
      <c r="H39" s="468" t="s">
        <v>280</v>
      </c>
      <c r="I39" s="468"/>
      <c r="J39" s="468" t="s">
        <v>281</v>
      </c>
      <c r="K39" s="468"/>
      <c r="L39" s="468" t="s">
        <v>455</v>
      </c>
      <c r="M39" s="468"/>
      <c r="N39" s="468"/>
      <c r="O39" s="468"/>
      <c r="P39" s="468"/>
      <c r="Q39" s="468"/>
      <c r="R39" s="468"/>
      <c r="S39" s="468"/>
      <c r="T39" s="468"/>
      <c r="U39" s="468"/>
      <c r="V39" s="468" t="s">
        <v>177</v>
      </c>
      <c r="W39" s="468"/>
      <c r="X39" s="468"/>
      <c r="Y39" s="468"/>
      <c r="Z39" s="468"/>
      <c r="AA39" s="468" t="s">
        <v>283</v>
      </c>
      <c r="AB39" s="468"/>
      <c r="AC39" s="468"/>
      <c r="AD39" s="468"/>
      <c r="AE39" s="468"/>
      <c r="AF39" s="468"/>
    </row>
    <row r="40" spans="1:32" s="47" customFormat="1" ht="52.5" customHeight="1">
      <c r="A40" s="489"/>
      <c r="B40" s="651"/>
      <c r="C40" s="652"/>
      <c r="D40" s="468"/>
      <c r="E40" s="468"/>
      <c r="F40" s="468"/>
      <c r="G40" s="468"/>
      <c r="H40" s="468"/>
      <c r="I40" s="468"/>
      <c r="J40" s="468"/>
      <c r="K40" s="468"/>
      <c r="L40" s="468" t="s">
        <v>162</v>
      </c>
      <c r="M40" s="468"/>
      <c r="N40" s="468" t="s">
        <v>165</v>
      </c>
      <c r="O40" s="468"/>
      <c r="P40" s="468" t="s">
        <v>166</v>
      </c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</row>
    <row r="41" spans="1:32" s="48" customFormat="1" ht="100.5" customHeight="1">
      <c r="A41" s="489"/>
      <c r="B41" s="591"/>
      <c r="C41" s="593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 t="s">
        <v>163</v>
      </c>
      <c r="Q41" s="468"/>
      <c r="R41" s="468" t="s">
        <v>164</v>
      </c>
      <c r="S41" s="468"/>
      <c r="T41" s="468" t="s">
        <v>439</v>
      </c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</row>
    <row r="42" spans="1:32" s="47" customFormat="1" ht="24" customHeight="1">
      <c r="A42" s="87">
        <v>1</v>
      </c>
      <c r="B42" s="612">
        <v>2</v>
      </c>
      <c r="C42" s="613"/>
      <c r="D42" s="468">
        <v>3</v>
      </c>
      <c r="E42" s="468"/>
      <c r="F42" s="468">
        <v>4</v>
      </c>
      <c r="G42" s="468"/>
      <c r="H42" s="468">
        <v>5</v>
      </c>
      <c r="I42" s="468"/>
      <c r="J42" s="468">
        <v>6</v>
      </c>
      <c r="K42" s="468"/>
      <c r="L42" s="612">
        <v>7</v>
      </c>
      <c r="M42" s="613"/>
      <c r="N42" s="612">
        <v>8</v>
      </c>
      <c r="O42" s="613"/>
      <c r="P42" s="468">
        <v>9</v>
      </c>
      <c r="Q42" s="468"/>
      <c r="R42" s="489">
        <v>10</v>
      </c>
      <c r="S42" s="489"/>
      <c r="T42" s="468">
        <v>11</v>
      </c>
      <c r="U42" s="468"/>
      <c r="V42" s="468">
        <v>12</v>
      </c>
      <c r="W42" s="468"/>
      <c r="X42" s="468"/>
      <c r="Y42" s="468"/>
      <c r="Z42" s="468"/>
      <c r="AA42" s="468">
        <v>13</v>
      </c>
      <c r="AB42" s="468"/>
      <c r="AC42" s="468"/>
      <c r="AD42" s="468"/>
      <c r="AE42" s="468"/>
      <c r="AF42" s="468"/>
    </row>
    <row r="43" spans="1:32" s="47" customFormat="1" ht="102" customHeight="1">
      <c r="A43" s="87">
        <v>1</v>
      </c>
      <c r="B43" s="643"/>
      <c r="C43" s="644"/>
      <c r="D43" s="642"/>
      <c r="E43" s="642"/>
      <c r="F43" s="584"/>
      <c r="G43" s="584"/>
      <c r="H43" s="641" t="s">
        <v>444</v>
      </c>
      <c r="I43" s="641"/>
      <c r="J43" s="641"/>
      <c r="K43" s="641"/>
      <c r="L43" s="576"/>
      <c r="M43" s="577"/>
      <c r="N43" s="576"/>
      <c r="O43" s="577"/>
      <c r="P43" s="641"/>
      <c r="Q43" s="641"/>
      <c r="R43" s="641"/>
      <c r="S43" s="641"/>
      <c r="T43" s="641"/>
      <c r="U43" s="641"/>
      <c r="V43" s="691"/>
      <c r="W43" s="691"/>
      <c r="X43" s="691"/>
      <c r="Y43" s="691"/>
      <c r="Z43" s="691"/>
      <c r="AA43" s="578"/>
      <c r="AB43" s="578"/>
      <c r="AC43" s="578"/>
      <c r="AD43" s="578"/>
      <c r="AE43" s="578"/>
      <c r="AF43" s="578"/>
    </row>
    <row r="44" spans="1:32" s="47" customFormat="1" ht="9.75" hidden="1" customHeight="1">
      <c r="A44" s="105"/>
      <c r="B44" s="639"/>
      <c r="C44" s="640"/>
      <c r="D44" s="642"/>
      <c r="E44" s="642"/>
      <c r="F44" s="584"/>
      <c r="G44" s="584"/>
      <c r="H44" s="584"/>
      <c r="I44" s="584"/>
      <c r="J44" s="584"/>
      <c r="K44" s="584"/>
      <c r="L44" s="585"/>
      <c r="M44" s="587"/>
      <c r="N44" s="585"/>
      <c r="O44" s="587"/>
      <c r="P44" s="584"/>
      <c r="Q44" s="584"/>
      <c r="R44" s="584"/>
      <c r="S44" s="584"/>
      <c r="T44" s="584"/>
      <c r="U44" s="584"/>
      <c r="V44" s="686"/>
      <c r="W44" s="686"/>
      <c r="X44" s="686"/>
      <c r="Y44" s="686"/>
      <c r="Z44" s="686"/>
      <c r="AA44" s="578"/>
      <c r="AB44" s="578"/>
      <c r="AC44" s="578"/>
      <c r="AD44" s="578"/>
      <c r="AE44" s="578"/>
      <c r="AF44" s="578"/>
    </row>
    <row r="45" spans="1:32" s="47" customFormat="1" ht="37.5" customHeight="1">
      <c r="A45" s="688" t="s">
        <v>50</v>
      </c>
      <c r="B45" s="689"/>
      <c r="C45" s="689"/>
      <c r="D45" s="689"/>
      <c r="E45" s="690"/>
      <c r="F45" s="610">
        <f>SUM(F43:F44)</f>
        <v>0</v>
      </c>
      <c r="G45" s="610"/>
      <c r="H45" s="610">
        <f>SUM(H43:H44)</f>
        <v>0</v>
      </c>
      <c r="I45" s="610"/>
      <c r="J45" s="610">
        <f>SUM(J43:J44)</f>
        <v>0</v>
      </c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87"/>
      <c r="W45" s="687"/>
      <c r="X45" s="687"/>
      <c r="Y45" s="687"/>
      <c r="Z45" s="687"/>
      <c r="AA45" s="571"/>
      <c r="AB45" s="571"/>
      <c r="AC45" s="571"/>
      <c r="AD45" s="571"/>
      <c r="AE45" s="571"/>
      <c r="AF45" s="571"/>
    </row>
    <row r="46" spans="1:32" ht="15" customHeight="1">
      <c r="A46" s="102"/>
      <c r="B46" s="102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1:32" ht="15" customHeight="1">
      <c r="A47" s="102"/>
      <c r="B47" s="102"/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" customHeight="1">
      <c r="A48" s="102"/>
      <c r="B48" s="102"/>
      <c r="C48" s="102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" customHeight="1">
      <c r="A49" s="102"/>
      <c r="B49" s="102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84"/>
      <c r="X49" s="84"/>
      <c r="Y49" s="84"/>
      <c r="Z49" s="84"/>
      <c r="AA49" s="84"/>
      <c r="AB49" s="84"/>
      <c r="AC49" s="84"/>
      <c r="AD49" s="84"/>
      <c r="AE49" s="84"/>
      <c r="AF49" s="84"/>
    </row>
    <row r="50" spans="1:32" s="286" customFormat="1" ht="32.25" customHeight="1">
      <c r="A50" s="283"/>
      <c r="B50" s="499" t="s">
        <v>446</v>
      </c>
      <c r="C50" s="499"/>
      <c r="D50" s="499"/>
      <c r="E50" s="499"/>
      <c r="F50" s="499"/>
      <c r="G50" s="499"/>
      <c r="H50" s="284"/>
      <c r="I50" s="284"/>
      <c r="J50" s="284"/>
      <c r="K50" s="284"/>
      <c r="L50" s="284"/>
      <c r="M50" s="685" t="s">
        <v>161</v>
      </c>
      <c r="N50" s="685"/>
      <c r="O50" s="685"/>
      <c r="P50" s="685"/>
      <c r="Q50" s="685"/>
      <c r="R50" s="284"/>
      <c r="S50" s="284"/>
      <c r="T50" s="284"/>
      <c r="U50" s="284"/>
      <c r="V50" s="284"/>
      <c r="W50" s="499" t="s">
        <v>587</v>
      </c>
      <c r="X50" s="499"/>
      <c r="Y50" s="499"/>
      <c r="Z50" s="499"/>
      <c r="AA50" s="499"/>
      <c r="AB50" s="285"/>
      <c r="AC50" s="285"/>
      <c r="AD50" s="285"/>
      <c r="AE50" s="285"/>
      <c r="AF50" s="285"/>
    </row>
    <row r="51" spans="1:32" s="236" customFormat="1" ht="33.75" customHeight="1">
      <c r="B51" s="471" t="s">
        <v>65</v>
      </c>
      <c r="C51" s="471"/>
      <c r="D51" s="471"/>
      <c r="E51" s="471"/>
      <c r="F51" s="471"/>
      <c r="G51" s="471"/>
      <c r="H51" s="287"/>
      <c r="I51" s="287"/>
      <c r="J51" s="287"/>
      <c r="K51" s="287"/>
      <c r="L51" s="287"/>
      <c r="M51" s="471" t="s">
        <v>66</v>
      </c>
      <c r="N51" s="471"/>
      <c r="O51" s="471"/>
      <c r="P51" s="471"/>
      <c r="Q51" s="471"/>
      <c r="V51" s="237"/>
      <c r="W51" s="471" t="s">
        <v>93</v>
      </c>
      <c r="X51" s="471"/>
      <c r="Y51" s="471"/>
      <c r="Z51" s="471"/>
      <c r="AA51" s="471"/>
    </row>
    <row r="52" spans="1:32" s="209" customFormat="1">
      <c r="F52" s="214"/>
      <c r="G52" s="214"/>
      <c r="H52" s="214"/>
      <c r="I52" s="214"/>
      <c r="J52" s="214"/>
      <c r="K52" s="214"/>
      <c r="L52" s="214"/>
      <c r="Q52" s="214"/>
      <c r="R52" s="214"/>
      <c r="S52" s="214"/>
      <c r="T52" s="214"/>
      <c r="X52" s="214"/>
      <c r="Y52" s="214"/>
      <c r="Z52" s="214"/>
      <c r="AA52" s="214"/>
    </row>
    <row r="53" spans="1:32">
      <c r="C53" s="49"/>
      <c r="D53" s="49"/>
      <c r="E53" s="49"/>
      <c r="F53" s="49"/>
      <c r="G53" s="49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49"/>
      <c r="V53" s="49"/>
    </row>
    <row r="54" spans="1:32" s="646" customFormat="1" ht="12.5">
      <c r="A54" s="645" t="s">
        <v>327</v>
      </c>
    </row>
    <row r="55" spans="1:32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32">
      <c r="C56" s="51"/>
    </row>
    <row r="59" spans="1:32">
      <c r="C59" s="52"/>
    </row>
    <row r="60" spans="1:32">
      <c r="C60" s="52"/>
    </row>
    <row r="61" spans="1:32">
      <c r="C61" s="52"/>
    </row>
    <row r="62" spans="1:32">
      <c r="C62" s="52"/>
    </row>
    <row r="63" spans="1:32">
      <c r="C63" s="52"/>
    </row>
    <row r="64" spans="1:32">
      <c r="C64" s="52"/>
    </row>
    <row r="65" spans="3:3">
      <c r="C65" s="52"/>
    </row>
  </sheetData>
  <mergeCells count="191">
    <mergeCell ref="R15:T16"/>
    <mergeCell ref="R18:T18"/>
    <mergeCell ref="V43:Z43"/>
    <mergeCell ref="N42:O42"/>
    <mergeCell ref="R17:T17"/>
    <mergeCell ref="P42:Q42"/>
    <mergeCell ref="P44:Q44"/>
    <mergeCell ref="V42:Z42"/>
    <mergeCell ref="T41:U41"/>
    <mergeCell ref="R20:T20"/>
    <mergeCell ref="N44:O44"/>
    <mergeCell ref="H18:O18"/>
    <mergeCell ref="P40:U40"/>
    <mergeCell ref="X18:Z18"/>
    <mergeCell ref="Y26:Y27"/>
    <mergeCell ref="Z26:Z27"/>
    <mergeCell ref="R19:T19"/>
    <mergeCell ref="P18:Q18"/>
    <mergeCell ref="P19:Q19"/>
    <mergeCell ref="Q26:Q27"/>
    <mergeCell ref="P17:Q17"/>
    <mergeCell ref="A33:L33"/>
    <mergeCell ref="B32:L32"/>
    <mergeCell ref="B19:C19"/>
    <mergeCell ref="B51:G51"/>
    <mergeCell ref="W51:AA51"/>
    <mergeCell ref="M50:Q50"/>
    <mergeCell ref="M51:Q51"/>
    <mergeCell ref="V44:Z44"/>
    <mergeCell ref="R45:S45"/>
    <mergeCell ref="H45:I45"/>
    <mergeCell ref="L45:M45"/>
    <mergeCell ref="N45:O45"/>
    <mergeCell ref="B50:G50"/>
    <mergeCell ref="W50:AA50"/>
    <mergeCell ref="T45:U45"/>
    <mergeCell ref="V45:Z45"/>
    <mergeCell ref="J45:K45"/>
    <mergeCell ref="P45:Q45"/>
    <mergeCell ref="F45:G45"/>
    <mergeCell ref="A45:E45"/>
    <mergeCell ref="T44:U44"/>
    <mergeCell ref="AA26:AA27"/>
    <mergeCell ref="AB26:AB27"/>
    <mergeCell ref="AC25:AF25"/>
    <mergeCell ref="U25:X25"/>
    <mergeCell ref="AA9:AC9"/>
    <mergeCell ref="Z24:AB24"/>
    <mergeCell ref="X15:Z16"/>
    <mergeCell ref="AA20:AC20"/>
    <mergeCell ref="AA19:AC19"/>
    <mergeCell ref="X19:Z19"/>
    <mergeCell ref="X17:Z17"/>
    <mergeCell ref="U17:W17"/>
    <mergeCell ref="U15:W16"/>
    <mergeCell ref="AD17:AF17"/>
    <mergeCell ref="AD18:AF18"/>
    <mergeCell ref="AD19:AF19"/>
    <mergeCell ref="U20:W20"/>
    <mergeCell ref="AD14:AF16"/>
    <mergeCell ref="AA14:AC16"/>
    <mergeCell ref="U18:W18"/>
    <mergeCell ref="U19:W19"/>
    <mergeCell ref="X20:Z20"/>
    <mergeCell ref="AA17:AC17"/>
    <mergeCell ref="AA18:AC18"/>
    <mergeCell ref="D7:F7"/>
    <mergeCell ref="B6:C6"/>
    <mergeCell ref="B7:C7"/>
    <mergeCell ref="AD4:AF5"/>
    <mergeCell ref="AA4:AC5"/>
    <mergeCell ref="R4:Z4"/>
    <mergeCell ref="R5:T5"/>
    <mergeCell ref="G8:Q8"/>
    <mergeCell ref="U8:W8"/>
    <mergeCell ref="X7:Z7"/>
    <mergeCell ref="AD6:AF6"/>
    <mergeCell ref="AA7:AC7"/>
    <mergeCell ref="AA6:AC6"/>
    <mergeCell ref="A4:A5"/>
    <mergeCell ref="U7:W7"/>
    <mergeCell ref="U5:W5"/>
    <mergeCell ref="O26:O27"/>
    <mergeCell ref="B8:C8"/>
    <mergeCell ref="D8:F8"/>
    <mergeCell ref="D14:G16"/>
    <mergeCell ref="P14:Q16"/>
    <mergeCell ref="R14:Z14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A9:Q9"/>
    <mergeCell ref="B14:C16"/>
    <mergeCell ref="B17:C17"/>
    <mergeCell ref="D18:G18"/>
    <mergeCell ref="D19:G19"/>
    <mergeCell ref="B18:C18"/>
    <mergeCell ref="D17:G17"/>
    <mergeCell ref="A14:A16"/>
    <mergeCell ref="H14:O16"/>
    <mergeCell ref="M25:P25"/>
    <mergeCell ref="P26:P27"/>
    <mergeCell ref="M26:M27"/>
    <mergeCell ref="N26:N27"/>
    <mergeCell ref="H19:O19"/>
    <mergeCell ref="H17:O17"/>
    <mergeCell ref="U9:W9"/>
    <mergeCell ref="R7:T7"/>
    <mergeCell ref="X8:Z8"/>
    <mergeCell ref="R8:T8"/>
    <mergeCell ref="AD7:AF7"/>
    <mergeCell ref="AD8:AF8"/>
    <mergeCell ref="AA8:AC8"/>
    <mergeCell ref="AD9:AF9"/>
    <mergeCell ref="X9:Z9"/>
    <mergeCell ref="R9:T9"/>
    <mergeCell ref="B39:C41"/>
    <mergeCell ref="L39:U39"/>
    <mergeCell ref="B28:L28"/>
    <mergeCell ref="J42:K42"/>
    <mergeCell ref="P41:Q41"/>
    <mergeCell ref="R41:S41"/>
    <mergeCell ref="B42:C42"/>
    <mergeCell ref="U26:U27"/>
    <mergeCell ref="A20:Q20"/>
    <mergeCell ref="L40:M41"/>
    <mergeCell ref="H39:I41"/>
    <mergeCell ref="H42:I42"/>
    <mergeCell ref="A34:L34"/>
    <mergeCell ref="A39:A41"/>
    <mergeCell ref="J39:K41"/>
    <mergeCell ref="L42:M42"/>
    <mergeCell ref="B29:L29"/>
    <mergeCell ref="D42:E42"/>
    <mergeCell ref="B30:L30"/>
    <mergeCell ref="B31:L31"/>
    <mergeCell ref="A54:XFD54"/>
    <mergeCell ref="AA39:AF41"/>
    <mergeCell ref="AD38:AF38"/>
    <mergeCell ref="W26:W27"/>
    <mergeCell ref="X26:X27"/>
    <mergeCell ref="AC26:AC27"/>
    <mergeCell ref="AA43:AF43"/>
    <mergeCell ref="AA42:AF42"/>
    <mergeCell ref="AD26:AD27"/>
    <mergeCell ref="H43:I43"/>
    <mergeCell ref="H44:I44"/>
    <mergeCell ref="J44:K44"/>
    <mergeCell ref="A25:A27"/>
    <mergeCell ref="AE26:AE27"/>
    <mergeCell ref="AF26:AF27"/>
    <mergeCell ref="Y25:AB25"/>
    <mergeCell ref="S26:S27"/>
    <mergeCell ref="D44:E44"/>
    <mergeCell ref="L44:M44"/>
    <mergeCell ref="R42:S42"/>
    <mergeCell ref="T42:U42"/>
    <mergeCell ref="N40:O41"/>
    <mergeCell ref="F39:G41"/>
    <mergeCell ref="F42:G42"/>
    <mergeCell ref="AD1:AF1"/>
    <mergeCell ref="AA44:AF44"/>
    <mergeCell ref="AA45:AF45"/>
    <mergeCell ref="T26:T27"/>
    <mergeCell ref="V26:V27"/>
    <mergeCell ref="B25:L27"/>
    <mergeCell ref="D39:E41"/>
    <mergeCell ref="AD20:AF20"/>
    <mergeCell ref="AD24:AF24"/>
    <mergeCell ref="Q25:T25"/>
    <mergeCell ref="V39:Z41"/>
    <mergeCell ref="F44:G44"/>
    <mergeCell ref="F43:G43"/>
    <mergeCell ref="B44:C44"/>
    <mergeCell ref="R44:S44"/>
    <mergeCell ref="L43:M43"/>
    <mergeCell ref="N43:O43"/>
    <mergeCell ref="J43:K43"/>
    <mergeCell ref="R26:R27"/>
    <mergeCell ref="D43:E43"/>
    <mergeCell ref="B43:C43"/>
    <mergeCell ref="P43:Q43"/>
    <mergeCell ref="T43:U43"/>
    <mergeCell ref="R43:S43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32" fitToHeight="3" orientation="landscape" verticalDpi="1200" r:id="rId1"/>
  <headerFooter alignWithMargins="0"/>
  <ignoredErrors>
    <ignoredError sqref="AE34:AF34 V9:W9 F45:K45 Y9:Z9" formulaRange="1"/>
    <ignoredError sqref="AA34:AB34 O34 P34 S34:T34 W34:X34" evalError="1" formulaRange="1"/>
    <ignoredError sqref="AC34:AD34 AE7:AF7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18"/>
  <sheetViews>
    <sheetView zoomScale="75" zoomScaleNormal="75" zoomScaleSheetLayoutView="75" workbookViewId="0">
      <selection activeCell="F14" sqref="F14:G14"/>
    </sheetView>
  </sheetViews>
  <sheetFormatPr defaultRowHeight="12.5"/>
  <cols>
    <col min="1" max="1" width="39.453125" customWidth="1"/>
    <col min="2" max="2" width="12.90625" customWidth="1"/>
    <col min="3" max="3" width="19.6328125" customWidth="1"/>
    <col min="4" max="4" width="19" customWidth="1"/>
    <col min="5" max="6" width="18.08984375" customWidth="1"/>
    <col min="7" max="7" width="18.36328125" customWidth="1"/>
    <col min="8" max="8" width="18.6328125" customWidth="1"/>
  </cols>
  <sheetData>
    <row r="2" spans="1:8" ht="31.5" customHeight="1">
      <c r="G2" s="697" t="s">
        <v>351</v>
      </c>
      <c r="H2" s="697"/>
    </row>
    <row r="3" spans="1:8" ht="32.25" customHeight="1">
      <c r="A3" s="698" t="s">
        <v>392</v>
      </c>
      <c r="B3" s="698"/>
      <c r="C3" s="698"/>
      <c r="D3" s="698"/>
      <c r="E3" s="698"/>
      <c r="F3" s="698"/>
      <c r="G3" s="698"/>
      <c r="H3" s="698"/>
    </row>
    <row r="4" spans="1:8" ht="28.5" customHeight="1">
      <c r="A4" s="699" t="s">
        <v>463</v>
      </c>
      <c r="B4" s="699"/>
      <c r="C4" s="699"/>
      <c r="D4" s="699"/>
      <c r="E4" s="699"/>
      <c r="F4" s="699"/>
      <c r="G4" s="699"/>
      <c r="H4" s="699"/>
    </row>
    <row r="5" spans="1:8" ht="45.75" customHeight="1">
      <c r="A5" s="700" t="s">
        <v>155</v>
      </c>
      <c r="B5" s="554" t="s">
        <v>18</v>
      </c>
      <c r="C5" s="554" t="s">
        <v>393</v>
      </c>
      <c r="D5" s="554"/>
      <c r="E5" s="519" t="s">
        <v>455</v>
      </c>
      <c r="F5" s="519"/>
      <c r="G5" s="519"/>
      <c r="H5" s="519"/>
    </row>
    <row r="6" spans="1:8" ht="65.25" customHeight="1">
      <c r="A6" s="701"/>
      <c r="B6" s="554"/>
      <c r="C6" s="353" t="s">
        <v>460</v>
      </c>
      <c r="D6" s="353" t="s">
        <v>461</v>
      </c>
      <c r="E6" s="353" t="s">
        <v>146</v>
      </c>
      <c r="F6" s="353" t="s">
        <v>142</v>
      </c>
      <c r="G6" s="11" t="s">
        <v>152</v>
      </c>
      <c r="H6" s="11" t="s">
        <v>153</v>
      </c>
    </row>
    <row r="7" spans="1:8" ht="30" customHeight="1">
      <c r="A7" s="129">
        <v>1</v>
      </c>
      <c r="B7" s="353">
        <v>2</v>
      </c>
      <c r="C7" s="129">
        <v>3</v>
      </c>
      <c r="D7" s="353">
        <v>4</v>
      </c>
      <c r="E7" s="129">
        <v>5</v>
      </c>
      <c r="F7" s="353">
        <v>6</v>
      </c>
      <c r="G7" s="129">
        <v>7</v>
      </c>
      <c r="H7" s="353">
        <v>8</v>
      </c>
    </row>
    <row r="8" spans="1:8" ht="28.5" customHeight="1">
      <c r="A8" s="702" t="s">
        <v>335</v>
      </c>
      <c r="B8" s="703"/>
      <c r="C8" s="703"/>
      <c r="D8" s="703"/>
      <c r="E8" s="703"/>
      <c r="F8" s="703"/>
      <c r="G8" s="703"/>
      <c r="H8" s="704"/>
    </row>
    <row r="9" spans="1:8" ht="51" customHeight="1">
      <c r="A9" s="162" t="s">
        <v>481</v>
      </c>
      <c r="B9" s="288">
        <v>6000</v>
      </c>
      <c r="C9" s="401">
        <f>SUM(C11:C12)</f>
        <v>0</v>
      </c>
      <c r="D9" s="401">
        <f t="shared" ref="D9:F9" si="0">SUM(D11:D12)</f>
        <v>0</v>
      </c>
      <c r="E9" s="401">
        <f t="shared" si="0"/>
        <v>0</v>
      </c>
      <c r="F9" s="401">
        <f t="shared" si="0"/>
        <v>0</v>
      </c>
      <c r="G9" s="401">
        <f t="shared" ref="G9" si="1">F9-E9</f>
        <v>0</v>
      </c>
      <c r="H9" s="401">
        <f t="shared" ref="H9" si="2">IF(E9=0,0,F9/E9*100)</f>
        <v>0</v>
      </c>
    </row>
    <row r="10" spans="1:8" ht="39.75" customHeight="1">
      <c r="A10" s="705" t="s">
        <v>336</v>
      </c>
      <c r="B10" s="706"/>
      <c r="C10" s="706"/>
      <c r="D10" s="706"/>
      <c r="E10" s="706"/>
      <c r="F10" s="706"/>
      <c r="G10" s="706"/>
      <c r="H10" s="707"/>
    </row>
    <row r="11" spans="1:8" ht="51" customHeight="1">
      <c r="A11" s="57" t="s">
        <v>433</v>
      </c>
      <c r="B11" s="163">
        <v>6010</v>
      </c>
      <c r="C11" s="174">
        <f>'Розшифровка до Статутного'!C7</f>
        <v>0</v>
      </c>
      <c r="D11" s="174">
        <f>'Розшифровка до Статутного'!E7</f>
        <v>0</v>
      </c>
      <c r="E11" s="174">
        <f>'Розшифровка до Статутного'!D7</f>
        <v>0</v>
      </c>
      <c r="F11" s="174">
        <f>'Розшифровка до Статутного'!E7</f>
        <v>0</v>
      </c>
      <c r="G11" s="174">
        <f t="shared" ref="G11" si="3">F11-E11</f>
        <v>0</v>
      </c>
      <c r="H11" s="174">
        <f t="shared" ref="H11" si="4">IF(E11=0,0,F11/E11*100)</f>
        <v>0</v>
      </c>
    </row>
    <row r="12" spans="1:8" ht="51" customHeight="1">
      <c r="A12" s="57" t="s">
        <v>337</v>
      </c>
      <c r="B12" s="164">
        <v>6020</v>
      </c>
      <c r="C12" s="174">
        <f>'Розшифровка до Статутного'!C11</f>
        <v>0</v>
      </c>
      <c r="D12" s="174">
        <f>'Розшифровка до Статутного'!E11</f>
        <v>0</v>
      </c>
      <c r="E12" s="174">
        <f>'Розшифровка до Статутного'!D11</f>
        <v>0</v>
      </c>
      <c r="F12" s="174">
        <f>'Розшифровка до Статутного'!E11</f>
        <v>0</v>
      </c>
      <c r="G12" s="174">
        <f t="shared" ref="G12" si="5">F12-E12</f>
        <v>0</v>
      </c>
      <c r="H12" s="174">
        <f t="shared" ref="H12" si="6">IF(E12=0,0,F12/E12*100)</f>
        <v>0</v>
      </c>
    </row>
    <row r="13" spans="1:8" ht="35.25" customHeight="1">
      <c r="A13" s="95"/>
      <c r="B13" s="106"/>
      <c r="C13" s="107"/>
      <c r="D13" s="107"/>
      <c r="E13" s="107"/>
      <c r="F13" s="107"/>
      <c r="G13" s="107"/>
      <c r="H13" s="108"/>
    </row>
    <row r="14" spans="1:8" s="247" customFormat="1" ht="26.25" customHeight="1">
      <c r="A14" s="261" t="s">
        <v>446</v>
      </c>
      <c r="B14" s="262"/>
      <c r="C14" s="544" t="s">
        <v>434</v>
      </c>
      <c r="D14" s="544"/>
      <c r="E14" s="273"/>
      <c r="F14" s="708" t="s">
        <v>489</v>
      </c>
      <c r="G14" s="708"/>
    </row>
    <row r="15" spans="1:8" s="289" customFormat="1" ht="15.5">
      <c r="A15" s="352" t="s">
        <v>65</v>
      </c>
      <c r="B15" s="264"/>
      <c r="C15" s="513" t="s">
        <v>66</v>
      </c>
      <c r="D15" s="513"/>
      <c r="E15" s="264"/>
      <c r="F15" s="514" t="s">
        <v>174</v>
      </c>
      <c r="G15" s="514"/>
      <c r="H15" s="265"/>
    </row>
    <row r="16" spans="1:8">
      <c r="A16" s="400"/>
      <c r="B16" s="400"/>
      <c r="C16" s="400"/>
      <c r="D16" s="400"/>
      <c r="E16" s="400"/>
      <c r="F16" s="400"/>
      <c r="G16" s="400"/>
      <c r="H16" s="400"/>
    </row>
    <row r="17" spans="1:8">
      <c r="A17" s="53"/>
      <c r="B17" s="53"/>
      <c r="C17" s="53"/>
      <c r="D17" s="53"/>
      <c r="E17" s="53"/>
      <c r="F17" s="53"/>
      <c r="G17" s="53"/>
      <c r="H17" s="53"/>
    </row>
    <row r="18" spans="1:8" ht="3" customHeight="1">
      <c r="A18" s="53"/>
      <c r="B18" s="53"/>
      <c r="C18" s="53"/>
      <c r="D18" s="53"/>
      <c r="E18" s="53"/>
      <c r="F18" s="53"/>
      <c r="G18" s="53"/>
      <c r="H18" s="53"/>
    </row>
  </sheetData>
  <mergeCells count="13">
    <mergeCell ref="A8:H8"/>
    <mergeCell ref="A10:H10"/>
    <mergeCell ref="C15:D15"/>
    <mergeCell ref="F14:G14"/>
    <mergeCell ref="F15:G15"/>
    <mergeCell ref="C14:D14"/>
    <mergeCell ref="G2:H2"/>
    <mergeCell ref="A3:H3"/>
    <mergeCell ref="A4:H4"/>
    <mergeCell ref="A5:A6"/>
    <mergeCell ref="B5:B6"/>
    <mergeCell ref="C5:D5"/>
    <mergeCell ref="E5:H5"/>
  </mergeCells>
  <printOptions horizontalCentered="1"/>
  <pageMargins left="0.59055118110236227" right="0.59055118110236227" top="0.78740157480314965" bottom="0.59055118110236227" header="0" footer="0"/>
  <pageSetup paperSize="9" scale="83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240"/>
  <sheetViews>
    <sheetView zoomScaleNormal="100" zoomScaleSheetLayoutView="80" workbookViewId="0">
      <selection activeCell="A17" sqref="A17"/>
    </sheetView>
  </sheetViews>
  <sheetFormatPr defaultColWidth="9.08984375" defaultRowHeight="18"/>
  <cols>
    <col min="1" max="1" width="62.453125" style="2" customWidth="1"/>
    <col min="2" max="2" width="12.54296875" style="109" customWidth="1"/>
    <col min="3" max="3" width="14.90625" style="126" customWidth="1"/>
    <col min="4" max="4" width="16.08984375" style="109" customWidth="1"/>
    <col min="5" max="5" width="16.6328125" style="109" customWidth="1"/>
    <col min="6" max="6" width="15" style="109" customWidth="1"/>
    <col min="7" max="7" width="15.54296875" style="109" customWidth="1"/>
    <col min="8" max="16384" width="9.08984375" style="2"/>
  </cols>
  <sheetData>
    <row r="2" spans="1:8" ht="33.75" customHeight="1">
      <c r="A2" s="531" t="s">
        <v>421</v>
      </c>
      <c r="B2" s="531"/>
      <c r="C2" s="531"/>
      <c r="D2" s="531"/>
      <c r="E2" s="531"/>
      <c r="F2" s="531"/>
      <c r="G2" s="531"/>
    </row>
    <row r="3" spans="1:8" ht="28.5" customHeight="1">
      <c r="A3" s="110"/>
      <c r="B3" s="9"/>
      <c r="C3" s="9"/>
      <c r="D3" s="110"/>
      <c r="E3" s="110"/>
      <c r="F3" s="110"/>
      <c r="G3" s="290" t="s">
        <v>463</v>
      </c>
    </row>
    <row r="4" spans="1:8" ht="60" customHeight="1">
      <c r="A4" s="159" t="s">
        <v>155</v>
      </c>
      <c r="B4" s="146" t="s">
        <v>18</v>
      </c>
      <c r="C4" s="146" t="s">
        <v>456</v>
      </c>
      <c r="D4" s="146" t="s">
        <v>457</v>
      </c>
      <c r="E4" s="146" t="s">
        <v>458</v>
      </c>
      <c r="F4" s="146" t="s">
        <v>435</v>
      </c>
      <c r="G4" s="399" t="s">
        <v>459</v>
      </c>
    </row>
    <row r="5" spans="1:8" ht="23.25" customHeight="1">
      <c r="A5" s="159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</row>
    <row r="6" spans="1:8" s="58" customFormat="1" ht="44.25" customHeight="1">
      <c r="A6" s="314" t="s">
        <v>403</v>
      </c>
      <c r="B6" s="397">
        <v>6000</v>
      </c>
      <c r="C6" s="398">
        <f t="shared" ref="C6:D6" si="0">C7+C11</f>
        <v>0</v>
      </c>
      <c r="D6" s="398">
        <f t="shared" si="0"/>
        <v>0</v>
      </c>
      <c r="E6" s="398">
        <f>E7+E11</f>
        <v>0</v>
      </c>
      <c r="F6" s="398">
        <f>E6-D6</f>
        <v>0</v>
      </c>
      <c r="G6" s="398">
        <f>IF(D6=0,0,E6/D6*100)</f>
        <v>0</v>
      </c>
      <c r="H6" s="320"/>
    </row>
    <row r="7" spans="1:8" s="395" customFormat="1" ht="27.75" customHeight="1">
      <c r="A7" s="319" t="s">
        <v>404</v>
      </c>
      <c r="B7" s="317">
        <v>6010</v>
      </c>
      <c r="C7" s="318">
        <f>SUM(C8:C10)</f>
        <v>0</v>
      </c>
      <c r="D7" s="318">
        <f t="shared" ref="D7:E7" si="1">SUM(D8:D10)</f>
        <v>0</v>
      </c>
      <c r="E7" s="318">
        <f t="shared" si="1"/>
        <v>0</v>
      </c>
      <c r="F7" s="318">
        <f t="shared" ref="F7:F14" si="2">E7-D7</f>
        <v>0</v>
      </c>
      <c r="G7" s="318">
        <f t="shared" ref="G7:G14" si="3">IF(D7=0,0,E7/D7*100)</f>
        <v>0</v>
      </c>
      <c r="H7" s="394"/>
    </row>
    <row r="8" spans="1:8" ht="20.25" customHeight="1">
      <c r="A8" s="393"/>
      <c r="B8" s="315"/>
      <c r="C8" s="173"/>
      <c r="D8" s="173"/>
      <c r="E8" s="173"/>
      <c r="F8" s="173">
        <f t="shared" si="2"/>
        <v>0</v>
      </c>
      <c r="G8" s="173">
        <f t="shared" si="3"/>
        <v>0</v>
      </c>
      <c r="H8" s="316"/>
    </row>
    <row r="9" spans="1:8" ht="20.25" customHeight="1">
      <c r="A9" s="393"/>
      <c r="B9" s="315"/>
      <c r="C9" s="173"/>
      <c r="D9" s="173"/>
      <c r="E9" s="173"/>
      <c r="F9" s="173">
        <f t="shared" si="2"/>
        <v>0</v>
      </c>
      <c r="G9" s="173">
        <f t="shared" si="3"/>
        <v>0</v>
      </c>
      <c r="H9" s="316"/>
    </row>
    <row r="10" spans="1:8" ht="20.25" customHeight="1">
      <c r="A10" s="396"/>
      <c r="B10" s="315"/>
      <c r="C10" s="173"/>
      <c r="D10" s="173"/>
      <c r="E10" s="173"/>
      <c r="F10" s="173">
        <f t="shared" si="2"/>
        <v>0</v>
      </c>
      <c r="G10" s="173">
        <f t="shared" si="3"/>
        <v>0</v>
      </c>
      <c r="H10" s="316"/>
    </row>
    <row r="11" spans="1:8" s="395" customFormat="1" ht="27.75" customHeight="1">
      <c r="A11" s="319" t="s">
        <v>405</v>
      </c>
      <c r="B11" s="317">
        <v>6020</v>
      </c>
      <c r="C11" s="318">
        <f>SUM(C12:C14)</f>
        <v>0</v>
      </c>
      <c r="D11" s="318">
        <f t="shared" ref="D11" si="4">SUM(D12:D14)</f>
        <v>0</v>
      </c>
      <c r="E11" s="318">
        <f t="shared" ref="E11" si="5">SUM(E12:E14)</f>
        <v>0</v>
      </c>
      <c r="F11" s="318">
        <f t="shared" si="2"/>
        <v>0</v>
      </c>
      <c r="G11" s="318">
        <f t="shared" si="3"/>
        <v>0</v>
      </c>
      <c r="H11" s="394"/>
    </row>
    <row r="12" spans="1:8" ht="20.25" customHeight="1">
      <c r="A12" s="393"/>
      <c r="B12" s="315"/>
      <c r="C12" s="173"/>
      <c r="D12" s="173"/>
      <c r="E12" s="173"/>
      <c r="F12" s="173">
        <f t="shared" si="2"/>
        <v>0</v>
      </c>
      <c r="G12" s="173">
        <f t="shared" si="3"/>
        <v>0</v>
      </c>
      <c r="H12" s="316"/>
    </row>
    <row r="13" spans="1:8" ht="20.25" customHeight="1">
      <c r="A13" s="393"/>
      <c r="B13" s="315"/>
      <c r="C13" s="173"/>
      <c r="D13" s="173"/>
      <c r="E13" s="173"/>
      <c r="F13" s="173">
        <f t="shared" si="2"/>
        <v>0</v>
      </c>
      <c r="G13" s="173">
        <f t="shared" si="3"/>
        <v>0</v>
      </c>
      <c r="H13" s="316"/>
    </row>
    <row r="14" spans="1:8" ht="20.25" customHeight="1">
      <c r="A14" s="396"/>
      <c r="B14" s="315"/>
      <c r="C14" s="173"/>
      <c r="D14" s="173"/>
      <c r="E14" s="173"/>
      <c r="F14" s="173">
        <f t="shared" si="2"/>
        <v>0</v>
      </c>
      <c r="G14" s="173">
        <f t="shared" si="3"/>
        <v>0</v>
      </c>
      <c r="H14" s="316"/>
    </row>
    <row r="15" spans="1:8">
      <c r="A15" s="327"/>
      <c r="B15" s="328"/>
      <c r="C15" s="328"/>
      <c r="D15" s="329"/>
      <c r="E15" s="329"/>
      <c r="F15" s="330"/>
      <c r="G15" s="330"/>
      <c r="H15" s="316"/>
    </row>
    <row r="16" spans="1:8">
      <c r="A16" s="327"/>
      <c r="B16" s="328"/>
      <c r="C16" s="328"/>
      <c r="D16" s="329"/>
      <c r="E16" s="329"/>
      <c r="F16" s="330"/>
      <c r="G16" s="330"/>
      <c r="H16" s="316"/>
    </row>
    <row r="17" spans="1:8" s="255" customFormat="1" ht="26.25" customHeight="1">
      <c r="A17" s="321" t="s">
        <v>451</v>
      </c>
      <c r="B17" s="322"/>
      <c r="C17" s="322"/>
      <c r="D17" s="323" t="s">
        <v>80</v>
      </c>
      <c r="E17" s="324"/>
      <c r="F17" s="710" t="s">
        <v>488</v>
      </c>
      <c r="G17" s="710"/>
      <c r="H17" s="710"/>
    </row>
    <row r="18" spans="1:8" s="291" customFormat="1">
      <c r="A18" s="325" t="s">
        <v>362</v>
      </c>
      <c r="B18" s="326"/>
      <c r="C18" s="326"/>
      <c r="D18" s="325" t="s">
        <v>368</v>
      </c>
      <c r="E18" s="325"/>
      <c r="F18" s="709" t="s">
        <v>174</v>
      </c>
      <c r="G18" s="709"/>
      <c r="H18" s="316"/>
    </row>
    <row r="19" spans="1:8">
      <c r="A19" s="113"/>
      <c r="B19" s="114"/>
      <c r="C19" s="114"/>
      <c r="D19" s="115"/>
      <c r="E19" s="116"/>
      <c r="F19" s="116"/>
      <c r="G19" s="116"/>
    </row>
    <row r="20" spans="1:8">
      <c r="A20" s="113"/>
      <c r="B20" s="114"/>
      <c r="C20" s="114"/>
      <c r="D20" s="115"/>
      <c r="E20" s="116"/>
      <c r="F20" s="116"/>
      <c r="G20" s="116"/>
    </row>
    <row r="21" spans="1:8">
      <c r="A21" s="113"/>
      <c r="B21" s="114"/>
      <c r="C21" s="114"/>
      <c r="D21" s="115"/>
      <c r="E21" s="116"/>
      <c r="F21" s="116"/>
      <c r="G21" s="116"/>
    </row>
    <row r="22" spans="1:8">
      <c r="A22" s="113"/>
      <c r="B22" s="114"/>
      <c r="C22" s="114"/>
      <c r="D22" s="115"/>
      <c r="E22" s="116"/>
      <c r="F22" s="116"/>
      <c r="G22" s="116"/>
    </row>
    <row r="23" spans="1:8">
      <c r="A23" s="113"/>
      <c r="B23" s="114"/>
      <c r="C23" s="114"/>
      <c r="D23" s="115"/>
      <c r="E23" s="116"/>
      <c r="F23" s="116"/>
      <c r="G23" s="116"/>
    </row>
    <row r="24" spans="1:8">
      <c r="A24" s="113"/>
      <c r="B24" s="114"/>
      <c r="C24" s="114"/>
      <c r="D24" s="115"/>
      <c r="E24" s="116"/>
      <c r="F24" s="116"/>
      <c r="G24" s="116"/>
    </row>
    <row r="25" spans="1:8">
      <c r="A25" s="113"/>
      <c r="B25" s="114"/>
      <c r="C25" s="114"/>
      <c r="D25" s="115"/>
      <c r="E25" s="116"/>
      <c r="F25" s="116"/>
      <c r="G25" s="116"/>
    </row>
    <row r="26" spans="1:8">
      <c r="A26" s="113"/>
      <c r="B26" s="114"/>
      <c r="C26" s="114"/>
      <c r="D26" s="115"/>
      <c r="E26" s="116"/>
      <c r="F26" s="116"/>
      <c r="G26" s="116"/>
    </row>
    <row r="27" spans="1:8">
      <c r="A27" s="113"/>
      <c r="B27" s="114"/>
      <c r="C27" s="114"/>
      <c r="D27" s="115"/>
      <c r="E27" s="116"/>
      <c r="F27" s="116"/>
      <c r="G27" s="116"/>
    </row>
    <row r="28" spans="1:8">
      <c r="A28" s="113"/>
      <c r="B28" s="114"/>
      <c r="C28" s="114"/>
      <c r="D28" s="115"/>
      <c r="E28" s="116"/>
      <c r="F28" s="116"/>
      <c r="G28" s="116"/>
    </row>
    <row r="29" spans="1:8">
      <c r="A29" s="113"/>
      <c r="B29" s="114"/>
      <c r="C29" s="114"/>
      <c r="D29" s="115"/>
      <c r="E29" s="116"/>
      <c r="F29" s="116"/>
      <c r="G29" s="116"/>
    </row>
    <row r="30" spans="1:8">
      <c r="A30" s="113"/>
      <c r="B30" s="114"/>
      <c r="C30" s="114"/>
      <c r="D30" s="115"/>
      <c r="E30" s="116"/>
      <c r="F30" s="116"/>
      <c r="G30" s="116"/>
    </row>
    <row r="31" spans="1:8">
      <c r="A31" s="113"/>
      <c r="B31" s="114"/>
      <c r="C31" s="114"/>
      <c r="D31" s="115"/>
      <c r="E31" s="116"/>
      <c r="F31" s="116"/>
      <c r="G31" s="116"/>
    </row>
    <row r="32" spans="1:8">
      <c r="A32" s="113"/>
      <c r="B32" s="114"/>
      <c r="C32" s="114"/>
      <c r="D32" s="115"/>
      <c r="E32" s="116"/>
      <c r="F32" s="116"/>
      <c r="G32" s="116"/>
    </row>
    <row r="33" spans="1:7">
      <c r="A33" s="113"/>
      <c r="B33" s="114"/>
      <c r="C33" s="114"/>
      <c r="D33" s="115"/>
      <c r="E33" s="116"/>
      <c r="F33" s="116"/>
      <c r="G33" s="116"/>
    </row>
    <row r="34" spans="1:7">
      <c r="A34" s="113"/>
      <c r="B34" s="114"/>
      <c r="C34" s="114"/>
      <c r="D34" s="115"/>
      <c r="E34" s="116"/>
      <c r="F34" s="116"/>
      <c r="G34" s="116"/>
    </row>
    <row r="35" spans="1:7">
      <c r="A35" s="113"/>
      <c r="B35" s="114"/>
      <c r="C35" s="114"/>
      <c r="D35" s="115"/>
      <c r="E35" s="116"/>
      <c r="F35" s="116"/>
      <c r="G35" s="116"/>
    </row>
    <row r="36" spans="1:7">
      <c r="A36" s="113"/>
      <c r="B36" s="114"/>
      <c r="C36" s="114"/>
      <c r="D36" s="115"/>
      <c r="E36" s="116"/>
      <c r="F36" s="116"/>
      <c r="G36" s="116"/>
    </row>
    <row r="37" spans="1:7">
      <c r="A37" s="113"/>
      <c r="B37" s="114"/>
      <c r="C37" s="114"/>
      <c r="D37" s="115"/>
      <c r="E37" s="116"/>
      <c r="F37" s="116"/>
      <c r="G37" s="116"/>
    </row>
    <row r="38" spans="1:7">
      <c r="A38" s="113"/>
      <c r="B38" s="114"/>
      <c r="C38" s="114"/>
      <c r="D38" s="115"/>
      <c r="E38" s="116"/>
      <c r="F38" s="116"/>
      <c r="G38" s="116"/>
    </row>
    <row r="39" spans="1:7">
      <c r="A39" s="113"/>
      <c r="B39" s="114"/>
      <c r="C39" s="114"/>
      <c r="D39" s="115"/>
      <c r="E39" s="116"/>
      <c r="F39" s="116"/>
      <c r="G39" s="116"/>
    </row>
    <row r="40" spans="1:7">
      <c r="A40" s="113"/>
      <c r="B40" s="114"/>
      <c r="C40" s="114"/>
      <c r="D40" s="115"/>
      <c r="E40" s="116"/>
      <c r="F40" s="116"/>
      <c r="G40" s="116"/>
    </row>
    <row r="41" spans="1:7">
      <c r="A41" s="113"/>
      <c r="B41" s="114"/>
      <c r="C41" s="114"/>
      <c r="D41" s="115"/>
      <c r="E41" s="116"/>
      <c r="F41" s="116"/>
      <c r="G41" s="116"/>
    </row>
    <row r="42" spans="1:7">
      <c r="A42" s="113"/>
      <c r="B42" s="114"/>
      <c r="C42" s="114"/>
      <c r="D42" s="115"/>
      <c r="E42" s="116"/>
      <c r="F42" s="116"/>
      <c r="G42" s="116"/>
    </row>
    <row r="43" spans="1:7">
      <c r="A43" s="113"/>
      <c r="B43" s="114"/>
      <c r="C43" s="114"/>
      <c r="D43" s="115"/>
      <c r="E43" s="116"/>
      <c r="F43" s="116"/>
      <c r="G43" s="116"/>
    </row>
    <row r="44" spans="1:7">
      <c r="A44" s="113"/>
      <c r="B44" s="114"/>
      <c r="C44" s="114"/>
      <c r="D44" s="115"/>
      <c r="E44" s="116"/>
      <c r="F44" s="116"/>
      <c r="G44" s="116"/>
    </row>
    <row r="45" spans="1:7">
      <c r="A45" s="113"/>
      <c r="B45" s="114"/>
      <c r="C45" s="114"/>
      <c r="D45" s="115"/>
      <c r="E45" s="116"/>
      <c r="F45" s="116"/>
      <c r="G45" s="116"/>
    </row>
    <row r="46" spans="1:7">
      <c r="A46" s="113"/>
      <c r="B46" s="114"/>
      <c r="C46" s="114"/>
      <c r="D46" s="115"/>
      <c r="E46" s="116"/>
      <c r="F46" s="116"/>
      <c r="G46" s="116"/>
    </row>
    <row r="47" spans="1:7">
      <c r="A47" s="113"/>
      <c r="B47" s="114"/>
      <c r="C47" s="114"/>
      <c r="D47" s="115"/>
      <c r="E47" s="116"/>
      <c r="F47" s="116"/>
      <c r="G47" s="116"/>
    </row>
    <row r="48" spans="1:7">
      <c r="A48" s="113"/>
      <c r="B48" s="114"/>
      <c r="C48" s="114"/>
      <c r="D48" s="115"/>
      <c r="E48" s="116"/>
      <c r="F48" s="116"/>
      <c r="G48" s="116"/>
    </row>
    <row r="49" spans="1:7">
      <c r="A49" s="113"/>
      <c r="B49" s="114"/>
      <c r="C49" s="114"/>
      <c r="D49" s="115"/>
      <c r="E49" s="116"/>
      <c r="F49" s="116"/>
      <c r="G49" s="116"/>
    </row>
    <row r="50" spans="1:7">
      <c r="A50" s="113"/>
      <c r="D50" s="117"/>
      <c r="E50" s="118"/>
      <c r="F50" s="118"/>
      <c r="G50" s="118"/>
    </row>
    <row r="51" spans="1:7">
      <c r="A51" s="6"/>
      <c r="D51" s="117"/>
      <c r="E51" s="118"/>
      <c r="F51" s="118"/>
      <c r="G51" s="118"/>
    </row>
    <row r="52" spans="1:7">
      <c r="A52" s="6"/>
      <c r="D52" s="117"/>
      <c r="E52" s="118"/>
      <c r="F52" s="118"/>
      <c r="G52" s="118"/>
    </row>
    <row r="53" spans="1:7">
      <c r="A53" s="6"/>
      <c r="D53" s="117"/>
      <c r="E53" s="118"/>
      <c r="F53" s="118"/>
      <c r="G53" s="118"/>
    </row>
    <row r="54" spans="1:7">
      <c r="A54" s="6"/>
      <c r="D54" s="117"/>
      <c r="E54" s="118"/>
      <c r="F54" s="118"/>
      <c r="G54" s="118"/>
    </row>
    <row r="55" spans="1:7">
      <c r="A55" s="6"/>
      <c r="D55" s="117"/>
      <c r="E55" s="118"/>
      <c r="F55" s="118"/>
      <c r="G55" s="118"/>
    </row>
    <row r="56" spans="1:7">
      <c r="A56" s="6"/>
      <c r="D56" s="117"/>
      <c r="E56" s="118"/>
      <c r="F56" s="118"/>
      <c r="G56" s="118"/>
    </row>
    <row r="57" spans="1:7">
      <c r="A57" s="6"/>
      <c r="D57" s="117"/>
      <c r="E57" s="118"/>
      <c r="F57" s="118"/>
      <c r="G57" s="118"/>
    </row>
    <row r="58" spans="1:7">
      <c r="A58" s="6"/>
      <c r="D58" s="117"/>
      <c r="E58" s="118"/>
      <c r="F58" s="118"/>
      <c r="G58" s="118"/>
    </row>
    <row r="59" spans="1:7">
      <c r="A59" s="6"/>
      <c r="D59" s="117"/>
      <c r="E59" s="118"/>
      <c r="F59" s="118"/>
      <c r="G59" s="118"/>
    </row>
    <row r="60" spans="1:7">
      <c r="A60" s="6"/>
      <c r="D60" s="117"/>
      <c r="E60" s="118"/>
      <c r="F60" s="118"/>
      <c r="G60" s="118"/>
    </row>
    <row r="61" spans="1:7">
      <c r="A61" s="6"/>
      <c r="D61" s="117"/>
      <c r="E61" s="118"/>
      <c r="F61" s="118"/>
      <c r="G61" s="118"/>
    </row>
    <row r="62" spans="1:7">
      <c r="A62" s="6"/>
      <c r="D62" s="117"/>
      <c r="E62" s="118"/>
      <c r="F62" s="118"/>
      <c r="G62" s="118"/>
    </row>
    <row r="63" spans="1:7">
      <c r="A63" s="6"/>
      <c r="D63" s="117"/>
      <c r="E63" s="118"/>
      <c r="F63" s="118"/>
      <c r="G63" s="118"/>
    </row>
    <row r="64" spans="1:7">
      <c r="A64" s="6"/>
      <c r="D64" s="117"/>
      <c r="E64" s="118"/>
      <c r="F64" s="118"/>
      <c r="G64" s="118"/>
    </row>
    <row r="65" spans="1:7">
      <c r="A65" s="6"/>
      <c r="D65" s="117"/>
      <c r="E65" s="118"/>
      <c r="F65" s="118"/>
      <c r="G65" s="118"/>
    </row>
    <row r="66" spans="1:7">
      <c r="A66" s="6"/>
      <c r="D66" s="117"/>
      <c r="E66" s="118"/>
      <c r="F66" s="118"/>
      <c r="G66" s="118"/>
    </row>
    <row r="67" spans="1:7">
      <c r="A67" s="6"/>
      <c r="D67" s="117"/>
      <c r="E67" s="118"/>
      <c r="F67" s="118"/>
      <c r="G67" s="118"/>
    </row>
    <row r="68" spans="1:7">
      <c r="A68" s="6"/>
      <c r="D68" s="117"/>
      <c r="E68" s="118"/>
      <c r="F68" s="118"/>
      <c r="G68" s="118"/>
    </row>
    <row r="69" spans="1:7">
      <c r="A69" s="6"/>
      <c r="D69" s="117"/>
      <c r="E69" s="118"/>
      <c r="F69" s="118"/>
      <c r="G69" s="118"/>
    </row>
    <row r="70" spans="1:7">
      <c r="A70" s="6"/>
      <c r="D70" s="117"/>
      <c r="E70" s="118"/>
      <c r="F70" s="118"/>
      <c r="G70" s="118"/>
    </row>
    <row r="71" spans="1:7">
      <c r="A71" s="6"/>
      <c r="D71" s="117"/>
      <c r="E71" s="118"/>
      <c r="F71" s="118"/>
      <c r="G71" s="118"/>
    </row>
    <row r="72" spans="1:7">
      <c r="A72" s="6"/>
      <c r="D72" s="117"/>
      <c r="E72" s="118"/>
      <c r="F72" s="118"/>
      <c r="G72" s="118"/>
    </row>
    <row r="73" spans="1:7">
      <c r="A73" s="6"/>
    </row>
    <row r="74" spans="1:7">
      <c r="A74" s="8"/>
    </row>
    <row r="75" spans="1:7">
      <c r="A75" s="8"/>
    </row>
    <row r="76" spans="1:7">
      <c r="A76" s="8"/>
    </row>
    <row r="77" spans="1:7">
      <c r="A77" s="8"/>
    </row>
    <row r="78" spans="1:7">
      <c r="A78" s="8"/>
    </row>
    <row r="79" spans="1:7">
      <c r="A79" s="8"/>
    </row>
    <row r="80" spans="1:7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</sheetData>
  <mergeCells count="3">
    <mergeCell ref="F18:G18"/>
    <mergeCell ref="A2:G2"/>
    <mergeCell ref="F17:H17"/>
  </mergeCells>
  <printOptions horizontalCentered="1"/>
  <pageMargins left="0.59055118110236227" right="0.59055118110236227" top="0.78740157480314965" bottom="0.59055118110236227" header="0" footer="0"/>
  <pageSetup paperSize="9" scale="8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23"/>
  <sheetViews>
    <sheetView topLeftCell="A82" zoomScale="60" zoomScaleNormal="60" zoomScaleSheetLayoutView="50" workbookViewId="0">
      <selection activeCell="E71" sqref="E71"/>
    </sheetView>
  </sheetViews>
  <sheetFormatPr defaultColWidth="9.08984375" defaultRowHeight="18"/>
  <cols>
    <col min="1" max="1" width="98.54296875" style="2" customWidth="1"/>
    <col min="2" max="2" width="14.90625" style="5" customWidth="1"/>
    <col min="3" max="7" width="22.453125" style="5" customWidth="1"/>
    <col min="8" max="8" width="19.90625" style="5" customWidth="1"/>
    <col min="9" max="9" width="31.90625" style="5" customWidth="1"/>
    <col min="10" max="16384" width="9.08984375" style="2"/>
  </cols>
  <sheetData>
    <row r="1" spans="1:9" ht="29.25" customHeight="1">
      <c r="A1" s="196"/>
      <c r="B1" s="195"/>
      <c r="C1" s="195"/>
      <c r="D1" s="195"/>
      <c r="E1" s="195"/>
      <c r="F1" s="195"/>
      <c r="G1" s="195"/>
      <c r="H1" s="102" t="s">
        <v>344</v>
      </c>
    </row>
    <row r="2" spans="1:9" ht="37.5" customHeight="1">
      <c r="A2" s="500" t="s">
        <v>75</v>
      </c>
      <c r="B2" s="500"/>
      <c r="C2" s="500"/>
      <c r="D2" s="500"/>
      <c r="E2" s="500"/>
      <c r="F2" s="500"/>
      <c r="G2" s="500"/>
      <c r="H2" s="500"/>
      <c r="I2" s="500"/>
    </row>
    <row r="3" spans="1:9" ht="22.5" customHeight="1">
      <c r="A3" s="193"/>
      <c r="B3" s="181"/>
      <c r="C3" s="181"/>
      <c r="D3" s="181"/>
      <c r="E3" s="181"/>
      <c r="F3" s="181"/>
      <c r="G3" s="181"/>
      <c r="H3" s="181" t="s">
        <v>462</v>
      </c>
      <c r="I3" s="181"/>
    </row>
    <row r="4" spans="1:9" ht="55.5" customHeight="1">
      <c r="A4" s="502" t="s">
        <v>155</v>
      </c>
      <c r="B4" s="501" t="s">
        <v>18</v>
      </c>
      <c r="C4" s="501" t="s">
        <v>278</v>
      </c>
      <c r="D4" s="501"/>
      <c r="E4" s="502" t="s">
        <v>455</v>
      </c>
      <c r="F4" s="502"/>
      <c r="G4" s="502"/>
      <c r="H4" s="502"/>
      <c r="I4" s="502"/>
    </row>
    <row r="5" spans="1:9" ht="108" customHeight="1">
      <c r="A5" s="502"/>
      <c r="B5" s="501"/>
      <c r="C5" s="447" t="s">
        <v>460</v>
      </c>
      <c r="D5" s="447" t="s">
        <v>461</v>
      </c>
      <c r="E5" s="447" t="s">
        <v>146</v>
      </c>
      <c r="F5" s="447" t="s">
        <v>142</v>
      </c>
      <c r="G5" s="63" t="s">
        <v>152</v>
      </c>
      <c r="H5" s="63" t="s">
        <v>364</v>
      </c>
      <c r="I5" s="447" t="s">
        <v>151</v>
      </c>
    </row>
    <row r="6" spans="1:9" ht="24.75" customHeight="1">
      <c r="A6" s="64">
        <v>1</v>
      </c>
      <c r="B6" s="447">
        <v>2</v>
      </c>
      <c r="C6" s="64">
        <v>3</v>
      </c>
      <c r="D6" s="447">
        <v>4</v>
      </c>
      <c r="E6" s="64">
        <v>5</v>
      </c>
      <c r="F6" s="447">
        <v>6</v>
      </c>
      <c r="G6" s="64">
        <v>7</v>
      </c>
      <c r="H6" s="447">
        <v>8</v>
      </c>
      <c r="I6" s="64">
        <v>9</v>
      </c>
    </row>
    <row r="7" spans="1:9" s="58" customFormat="1" ht="32.25" customHeight="1">
      <c r="A7" s="503" t="s">
        <v>150</v>
      </c>
      <c r="B7" s="503"/>
      <c r="C7" s="503"/>
      <c r="D7" s="503"/>
      <c r="E7" s="503"/>
      <c r="F7" s="503"/>
      <c r="G7" s="503"/>
      <c r="H7" s="503"/>
      <c r="I7" s="503"/>
    </row>
    <row r="8" spans="1:9" s="58" customFormat="1" ht="32.25" customHeight="1">
      <c r="A8" s="450" t="s">
        <v>124</v>
      </c>
      <c r="B8" s="451">
        <v>1000</v>
      </c>
      <c r="C8" s="442">
        <v>2565.5</v>
      </c>
      <c r="D8" s="442">
        <v>2601.3000000000002</v>
      </c>
      <c r="E8" s="442">
        <v>3399.5</v>
      </c>
      <c r="F8" s="442">
        <v>2601.3000000000002</v>
      </c>
      <c r="G8" s="377">
        <f t="shared" ref="G8:G10" si="0">IF(F8="(    )",0,F8)-IF(E8="(    )",0,E8)</f>
        <v>-798.19999999999982</v>
      </c>
      <c r="H8" s="377">
        <f t="shared" ref="H8:H10" si="1">IF(IF(E8="(    )",0,E8)=0,0,IF(F8="(    )",0,F8)/IF(E8="(    )",0,E8))*100</f>
        <v>76.520076481835559</v>
      </c>
      <c r="I8" s="452"/>
    </row>
    <row r="9" spans="1:9" s="58" customFormat="1" ht="32.25" customHeight="1">
      <c r="A9" s="450" t="s">
        <v>111</v>
      </c>
      <c r="B9" s="451">
        <v>1010</v>
      </c>
      <c r="C9" s="442">
        <f>SUM(C10:C17)</f>
        <v>-3558</v>
      </c>
      <c r="D9" s="442">
        <f t="shared" ref="D9:F9" si="2">SUM(D10:D17)</f>
        <v>-4537.7</v>
      </c>
      <c r="E9" s="442">
        <f t="shared" si="2"/>
        <v>-5247.4</v>
      </c>
      <c r="F9" s="442">
        <f t="shared" si="2"/>
        <v>-4537.7</v>
      </c>
      <c r="G9" s="377">
        <f t="shared" si="0"/>
        <v>709.69999999999982</v>
      </c>
      <c r="H9" s="377">
        <f t="shared" si="1"/>
        <v>86.475206769066588</v>
      </c>
      <c r="I9" s="452"/>
    </row>
    <row r="10" spans="1:9" ht="32.25" customHeight="1">
      <c r="A10" s="312" t="s">
        <v>303</v>
      </c>
      <c r="B10" s="70">
        <v>1011</v>
      </c>
      <c r="C10" s="427">
        <v>-132.30000000000001</v>
      </c>
      <c r="D10" s="124">
        <v>-290.60000000000002</v>
      </c>
      <c r="E10" s="427">
        <v>-65.099999999999994</v>
      </c>
      <c r="F10" s="124">
        <v>-290.60000000000002</v>
      </c>
      <c r="G10" s="136">
        <f t="shared" si="0"/>
        <v>-225.50000000000003</v>
      </c>
      <c r="H10" s="136">
        <f t="shared" si="1"/>
        <v>446.39016897081422</v>
      </c>
      <c r="I10" s="71"/>
    </row>
    <row r="11" spans="1:9" ht="32.25" customHeight="1">
      <c r="A11" s="312" t="s">
        <v>432</v>
      </c>
      <c r="B11" s="70">
        <v>1012</v>
      </c>
      <c r="C11" s="427">
        <v>-779.5</v>
      </c>
      <c r="D11" s="124">
        <v>-1209.5999999999999</v>
      </c>
      <c r="E11" s="427">
        <v>-2381.3000000000002</v>
      </c>
      <c r="F11" s="124">
        <v>-1209.5999999999999</v>
      </c>
      <c r="G11" s="136">
        <f t="shared" ref="G11" si="3">IF(F11="(    )",0,F11)-IF(E11="(    )",0,E11)</f>
        <v>1171.7000000000003</v>
      </c>
      <c r="H11" s="136">
        <f t="shared" ref="H11" si="4">IF(IF(E11="(    )",0,E11)=0,0,IF(F11="(    )",0,F11)/IF(E11="(    )",0,E11))*100</f>
        <v>50.79578381556292</v>
      </c>
      <c r="I11" s="71"/>
    </row>
    <row r="12" spans="1:9" ht="32.25" customHeight="1">
      <c r="A12" s="312" t="s">
        <v>304</v>
      </c>
      <c r="B12" s="70">
        <v>1013</v>
      </c>
      <c r="C12" s="427">
        <v>-255.1</v>
      </c>
      <c r="D12" s="124">
        <v>-436</v>
      </c>
      <c r="E12" s="427">
        <v>-402.2</v>
      </c>
      <c r="F12" s="124">
        <v>-436</v>
      </c>
      <c r="G12" s="136">
        <f t="shared" ref="E12:G75" si="5">IF(F12="(    )",0,F12)-IF(E12="(    )",0,E12)</f>
        <v>-33.800000000000011</v>
      </c>
      <c r="H12" s="136">
        <f t="shared" ref="H12:H74" si="6">IF(IF(E12="(    )",0,E12)=0,0,IF(F12="(    )",0,F12)/IF(E12="(    )",0,E12))*100</f>
        <v>108.40377921432123</v>
      </c>
      <c r="I12" s="71"/>
    </row>
    <row r="13" spans="1:9" ht="32.25" customHeight="1">
      <c r="A13" s="312" t="s">
        <v>5</v>
      </c>
      <c r="B13" s="70">
        <v>1014</v>
      </c>
      <c r="C13" s="427">
        <v>-952.9</v>
      </c>
      <c r="D13" s="124">
        <v>-1069.3</v>
      </c>
      <c r="E13" s="427">
        <v>-982.9</v>
      </c>
      <c r="F13" s="124">
        <v>-1069.3</v>
      </c>
      <c r="G13" s="136">
        <f t="shared" si="5"/>
        <v>-86.399999999999977</v>
      </c>
      <c r="H13" s="136">
        <f t="shared" si="6"/>
        <v>108.79031437582663</v>
      </c>
      <c r="I13" s="71"/>
    </row>
    <row r="14" spans="1:9" ht="32.25" customHeight="1">
      <c r="A14" s="312" t="s">
        <v>6</v>
      </c>
      <c r="B14" s="70">
        <v>1015</v>
      </c>
      <c r="C14" s="427">
        <v>-194.5</v>
      </c>
      <c r="D14" s="124">
        <v>-224.2</v>
      </c>
      <c r="E14" s="427">
        <v>-214.6</v>
      </c>
      <c r="F14" s="124">
        <v>-224.2</v>
      </c>
      <c r="G14" s="136">
        <f t="shared" si="5"/>
        <v>-9.5999999999999943</v>
      </c>
      <c r="H14" s="136">
        <f t="shared" si="6"/>
        <v>104.47343895619758</v>
      </c>
      <c r="I14" s="71"/>
    </row>
    <row r="15" spans="1:9" s="313" customFormat="1" ht="41">
      <c r="A15" s="312" t="s">
        <v>305</v>
      </c>
      <c r="B15" s="310">
        <v>1016</v>
      </c>
      <c r="C15" s="427">
        <v>-78</v>
      </c>
      <c r="D15" s="124">
        <v>-37.9</v>
      </c>
      <c r="E15" s="427">
        <v>-33.5</v>
      </c>
      <c r="F15" s="124">
        <v>-37.9</v>
      </c>
      <c r="G15" s="136">
        <f t="shared" si="5"/>
        <v>-4.3999999999999986</v>
      </c>
      <c r="H15" s="136">
        <f t="shared" si="6"/>
        <v>113.13432835820896</v>
      </c>
      <c r="I15" s="199"/>
    </row>
    <row r="16" spans="1:9" s="1" customFormat="1" ht="32.25" customHeight="1">
      <c r="A16" s="312" t="s">
        <v>306</v>
      </c>
      <c r="B16" s="310">
        <v>1017</v>
      </c>
      <c r="C16" s="427">
        <v>-413.3</v>
      </c>
      <c r="D16" s="124">
        <v>-579.4</v>
      </c>
      <c r="E16" s="427">
        <v>-398.6</v>
      </c>
      <c r="F16" s="124">
        <v>-579.4</v>
      </c>
      <c r="G16" s="136">
        <f t="shared" si="5"/>
        <v>-180.79999999999995</v>
      </c>
      <c r="H16" s="136">
        <f t="shared" si="6"/>
        <v>145.35875564475666</v>
      </c>
      <c r="I16" s="199"/>
    </row>
    <row r="17" spans="1:9" ht="32.25" customHeight="1">
      <c r="A17" s="312" t="s">
        <v>307</v>
      </c>
      <c r="B17" s="70">
        <v>1018</v>
      </c>
      <c r="C17" s="124">
        <f>-'Розшифровка фінрезультати'!C6</f>
        <v>-752.40000000000009</v>
      </c>
      <c r="D17" s="124">
        <f>-'Розшифровка фінрезультати'!E6</f>
        <v>-690.7</v>
      </c>
      <c r="E17" s="124">
        <f>-'Розшифровка фінрезультати'!D6</f>
        <v>-769.19999999999993</v>
      </c>
      <c r="F17" s="124">
        <f>-'Розшифровка фінрезультати'!E6</f>
        <v>-690.7</v>
      </c>
      <c r="G17" s="136">
        <f t="shared" si="5"/>
        <v>78.499999999999886</v>
      </c>
      <c r="H17" s="136">
        <f t="shared" si="6"/>
        <v>89.794591783671365</v>
      </c>
      <c r="I17" s="71"/>
    </row>
    <row r="18" spans="1:9" s="58" customFormat="1" ht="32.25" customHeight="1">
      <c r="A18" s="311" t="s">
        <v>23</v>
      </c>
      <c r="B18" s="66">
        <v>1020</v>
      </c>
      <c r="C18" s="334">
        <f>SUM(C8,C9)</f>
        <v>-992.5</v>
      </c>
      <c r="D18" s="334">
        <f t="shared" ref="D18:F18" si="7">SUM(D8,D9)</f>
        <v>-1936.3999999999996</v>
      </c>
      <c r="E18" s="334">
        <f t="shared" si="7"/>
        <v>-1847.8999999999996</v>
      </c>
      <c r="F18" s="334">
        <f t="shared" si="7"/>
        <v>-1936.3999999999996</v>
      </c>
      <c r="G18" s="132">
        <f t="shared" si="5"/>
        <v>-88.5</v>
      </c>
      <c r="H18" s="132">
        <f t="shared" si="6"/>
        <v>104.78922019589805</v>
      </c>
      <c r="I18" s="68"/>
    </row>
    <row r="19" spans="1:9" s="58" customFormat="1" ht="32.25" customHeight="1">
      <c r="A19" s="311" t="s">
        <v>131</v>
      </c>
      <c r="B19" s="66">
        <v>1030</v>
      </c>
      <c r="C19" s="334">
        <f>SUM(C20:C37,C39)</f>
        <v>-1059.5999999999999</v>
      </c>
      <c r="D19" s="334">
        <f t="shared" ref="D19:F19" si="8">SUM(D20:D37,D39)</f>
        <v>-1411.2</v>
      </c>
      <c r="E19" s="334">
        <f t="shared" si="8"/>
        <v>-1202.0000000000002</v>
      </c>
      <c r="F19" s="334">
        <f t="shared" si="8"/>
        <v>-1411.2</v>
      </c>
      <c r="G19" s="132">
        <f t="shared" si="5"/>
        <v>-209.19999999999982</v>
      </c>
      <c r="H19" s="132">
        <f t="shared" si="6"/>
        <v>117.4043261231281</v>
      </c>
      <c r="I19" s="68"/>
    </row>
    <row r="20" spans="1:9" s="54" customFormat="1" ht="32.25" customHeight="1">
      <c r="A20" s="198" t="s">
        <v>82</v>
      </c>
      <c r="B20" s="70">
        <v>1031</v>
      </c>
      <c r="C20" s="427">
        <v>-15.6</v>
      </c>
      <c r="D20" s="124">
        <f>-'6.2. Інша інфо_2'!X9</f>
        <v>-32.200000000000003</v>
      </c>
      <c r="E20" s="427">
        <v>-10.6</v>
      </c>
      <c r="F20" s="124">
        <f>-'6.2. Інша інфо_2'!X9</f>
        <v>-32.200000000000003</v>
      </c>
      <c r="G20" s="136">
        <f t="shared" si="5"/>
        <v>-21.6</v>
      </c>
      <c r="H20" s="136">
        <f t="shared" si="6"/>
        <v>303.77358490566041</v>
      </c>
      <c r="I20" s="71"/>
    </row>
    <row r="21" spans="1:9" s="54" customFormat="1" ht="32.25" customHeight="1">
      <c r="A21" s="198" t="s">
        <v>125</v>
      </c>
      <c r="B21" s="70">
        <v>1032</v>
      </c>
      <c r="C21" s="427">
        <v>0</v>
      </c>
      <c r="D21" s="124">
        <f>-'6.2. Інша інфо_2'!X20</f>
        <v>0</v>
      </c>
      <c r="E21" s="427">
        <v>0</v>
      </c>
      <c r="F21" s="124">
        <f>-'6.2. Інша інфо_2'!X20</f>
        <v>0</v>
      </c>
      <c r="G21" s="136">
        <f t="shared" si="5"/>
        <v>0</v>
      </c>
      <c r="H21" s="136">
        <f t="shared" si="6"/>
        <v>0</v>
      </c>
      <c r="I21" s="71"/>
    </row>
    <row r="22" spans="1:9" s="58" customFormat="1" ht="32.25" customHeight="1">
      <c r="A22" s="198" t="s">
        <v>22</v>
      </c>
      <c r="B22" s="70">
        <v>1033</v>
      </c>
      <c r="C22" s="427">
        <v>0</v>
      </c>
      <c r="D22" s="124" t="s">
        <v>187</v>
      </c>
      <c r="E22" s="136">
        <f t="shared" si="5"/>
        <v>0</v>
      </c>
      <c r="F22" s="124" t="s">
        <v>187</v>
      </c>
      <c r="G22" s="136">
        <f t="shared" si="5"/>
        <v>0</v>
      </c>
      <c r="H22" s="136">
        <f t="shared" si="6"/>
        <v>0</v>
      </c>
      <c r="I22" s="71"/>
    </row>
    <row r="23" spans="1:9" s="58" customFormat="1" ht="32.25" customHeight="1">
      <c r="A23" s="198" t="s">
        <v>32</v>
      </c>
      <c r="B23" s="70">
        <v>1034</v>
      </c>
      <c r="C23" s="427">
        <v>0</v>
      </c>
      <c r="D23" s="124" t="s">
        <v>187</v>
      </c>
      <c r="E23" s="427">
        <v>0</v>
      </c>
      <c r="F23" s="124" t="s">
        <v>187</v>
      </c>
      <c r="G23" s="136">
        <f t="shared" si="5"/>
        <v>0</v>
      </c>
      <c r="H23" s="136">
        <f t="shared" si="6"/>
        <v>0</v>
      </c>
      <c r="I23" s="71"/>
    </row>
    <row r="24" spans="1:9" s="58" customFormat="1" ht="32.25" customHeight="1">
      <c r="A24" s="198" t="s">
        <v>33</v>
      </c>
      <c r="B24" s="70">
        <v>1035</v>
      </c>
      <c r="C24" s="427">
        <v>-3.8</v>
      </c>
      <c r="D24" s="124">
        <v>-3.9</v>
      </c>
      <c r="E24" s="427">
        <v>-5.5</v>
      </c>
      <c r="F24" s="124">
        <v>-3.9</v>
      </c>
      <c r="G24" s="136">
        <f t="shared" si="5"/>
        <v>1.6</v>
      </c>
      <c r="H24" s="136">
        <f t="shared" si="6"/>
        <v>70.909090909090907</v>
      </c>
      <c r="I24" s="71"/>
    </row>
    <row r="25" spans="1:9" s="58" customFormat="1" ht="32.25" customHeight="1">
      <c r="A25" s="198" t="s">
        <v>34</v>
      </c>
      <c r="B25" s="70">
        <v>1036</v>
      </c>
      <c r="C25" s="427">
        <v>-802</v>
      </c>
      <c r="D25" s="124">
        <v>-1006</v>
      </c>
      <c r="E25" s="427">
        <v>-893.4</v>
      </c>
      <c r="F25" s="124">
        <v>-1006</v>
      </c>
      <c r="G25" s="136">
        <f t="shared" si="5"/>
        <v>-112.60000000000002</v>
      </c>
      <c r="H25" s="136">
        <f t="shared" si="6"/>
        <v>112.60353704947393</v>
      </c>
      <c r="I25" s="71"/>
    </row>
    <row r="26" spans="1:9" s="58" customFormat="1" ht="32.25" customHeight="1">
      <c r="A26" s="198" t="s">
        <v>35</v>
      </c>
      <c r="B26" s="70">
        <v>1037</v>
      </c>
      <c r="C26" s="427">
        <v>-168.8</v>
      </c>
      <c r="D26" s="124">
        <v>-197.7</v>
      </c>
      <c r="E26" s="427">
        <v>-195.2</v>
      </c>
      <c r="F26" s="124">
        <v>-197.7</v>
      </c>
      <c r="G26" s="136">
        <f t="shared" si="5"/>
        <v>-2.5</v>
      </c>
      <c r="H26" s="136">
        <f t="shared" si="6"/>
        <v>101.28073770491804</v>
      </c>
      <c r="I26" s="71"/>
    </row>
    <row r="27" spans="1:9" s="54" customFormat="1" ht="41">
      <c r="A27" s="198" t="s">
        <v>36</v>
      </c>
      <c r="B27" s="70">
        <v>1038</v>
      </c>
      <c r="C27" s="427">
        <v>-18.2</v>
      </c>
      <c r="D27" s="124">
        <v>-120.5</v>
      </c>
      <c r="E27" s="427">
        <v>-36</v>
      </c>
      <c r="F27" s="124">
        <v>-120.5</v>
      </c>
      <c r="G27" s="136">
        <f t="shared" si="5"/>
        <v>-84.5</v>
      </c>
      <c r="H27" s="136">
        <f t="shared" si="6"/>
        <v>334.72222222222223</v>
      </c>
      <c r="I27" s="71"/>
    </row>
    <row r="28" spans="1:9" s="1" customFormat="1" ht="41">
      <c r="A28" s="198" t="s">
        <v>37</v>
      </c>
      <c r="B28" s="70">
        <v>1039</v>
      </c>
      <c r="C28" s="427">
        <v>0</v>
      </c>
      <c r="D28" s="124" t="s">
        <v>187</v>
      </c>
      <c r="E28" s="427">
        <v>0</v>
      </c>
      <c r="F28" s="124" t="s">
        <v>187</v>
      </c>
      <c r="G28" s="136">
        <f t="shared" si="5"/>
        <v>0</v>
      </c>
      <c r="H28" s="136">
        <f t="shared" si="6"/>
        <v>0</v>
      </c>
      <c r="I28" s="71"/>
    </row>
    <row r="29" spans="1:9" s="54" customFormat="1" ht="32.25" customHeight="1">
      <c r="A29" s="198" t="s">
        <v>38</v>
      </c>
      <c r="B29" s="70">
        <v>1040</v>
      </c>
      <c r="C29" s="427">
        <v>-1</v>
      </c>
      <c r="D29" s="124">
        <v>-1.5</v>
      </c>
      <c r="E29" s="427">
        <v>0</v>
      </c>
      <c r="F29" s="124">
        <v>-1.5</v>
      </c>
      <c r="G29" s="136">
        <f t="shared" si="5"/>
        <v>-1.5</v>
      </c>
      <c r="H29" s="136">
        <f t="shared" si="6"/>
        <v>0</v>
      </c>
      <c r="I29" s="71"/>
    </row>
    <row r="30" spans="1:9" s="58" customFormat="1" ht="32.25" customHeight="1">
      <c r="A30" s="198" t="s">
        <v>39</v>
      </c>
      <c r="B30" s="70">
        <v>1041</v>
      </c>
      <c r="C30" s="427">
        <v>0</v>
      </c>
      <c r="D30" s="124" t="s">
        <v>187</v>
      </c>
      <c r="E30" s="427">
        <v>0</v>
      </c>
      <c r="F30" s="124" t="s">
        <v>187</v>
      </c>
      <c r="G30" s="136">
        <f t="shared" si="5"/>
        <v>0</v>
      </c>
      <c r="H30" s="136">
        <f t="shared" si="6"/>
        <v>0</v>
      </c>
      <c r="I30" s="71"/>
    </row>
    <row r="31" spans="1:9" s="58" customFormat="1" ht="32.25" customHeight="1">
      <c r="A31" s="198" t="s">
        <v>40</v>
      </c>
      <c r="B31" s="70">
        <v>1042</v>
      </c>
      <c r="C31" s="427">
        <v>-0.8</v>
      </c>
      <c r="D31" s="124">
        <v>-2.2000000000000002</v>
      </c>
      <c r="E31" s="427">
        <v>0</v>
      </c>
      <c r="F31" s="124">
        <v>-2.2000000000000002</v>
      </c>
      <c r="G31" s="136">
        <f t="shared" si="5"/>
        <v>-2.2000000000000002</v>
      </c>
      <c r="H31" s="136">
        <f t="shared" si="6"/>
        <v>0</v>
      </c>
      <c r="I31" s="71"/>
    </row>
    <row r="32" spans="1:9" s="58" customFormat="1" ht="32.25" customHeight="1">
      <c r="A32" s="198" t="s">
        <v>56</v>
      </c>
      <c r="B32" s="70">
        <v>1043</v>
      </c>
      <c r="C32" s="427">
        <v>-19.3</v>
      </c>
      <c r="D32" s="124">
        <v>-23.6</v>
      </c>
      <c r="E32" s="427">
        <v>-13.4</v>
      </c>
      <c r="F32" s="124">
        <v>-23.6</v>
      </c>
      <c r="G32" s="136">
        <f t="shared" si="5"/>
        <v>-10.200000000000001</v>
      </c>
      <c r="H32" s="136">
        <f t="shared" si="6"/>
        <v>176.11940298507463</v>
      </c>
      <c r="I32" s="71"/>
    </row>
    <row r="33" spans="1:9" s="58" customFormat="1" ht="32.25" customHeight="1">
      <c r="A33" s="198" t="s">
        <v>41</v>
      </c>
      <c r="B33" s="70">
        <v>1044</v>
      </c>
      <c r="C33" s="427">
        <v>0</v>
      </c>
      <c r="D33" s="124" t="s">
        <v>187</v>
      </c>
      <c r="E33" s="427">
        <v>0</v>
      </c>
      <c r="F33" s="124" t="s">
        <v>187</v>
      </c>
      <c r="G33" s="136">
        <f t="shared" si="5"/>
        <v>0</v>
      </c>
      <c r="H33" s="136">
        <f t="shared" si="6"/>
        <v>0</v>
      </c>
      <c r="I33" s="71"/>
    </row>
    <row r="34" spans="1:9" s="58" customFormat="1" ht="32.25" customHeight="1">
      <c r="A34" s="198" t="s">
        <v>42</v>
      </c>
      <c r="B34" s="70">
        <v>1045</v>
      </c>
      <c r="C34" s="427">
        <v>0</v>
      </c>
      <c r="D34" s="124" t="s">
        <v>187</v>
      </c>
      <c r="E34" s="427">
        <v>0</v>
      </c>
      <c r="F34" s="124" t="s">
        <v>187</v>
      </c>
      <c r="G34" s="136">
        <f t="shared" si="5"/>
        <v>0</v>
      </c>
      <c r="H34" s="136">
        <f t="shared" si="6"/>
        <v>0</v>
      </c>
      <c r="I34" s="71"/>
    </row>
    <row r="35" spans="1:9" s="54" customFormat="1" ht="32.25" customHeight="1">
      <c r="A35" s="198" t="s">
        <v>43</v>
      </c>
      <c r="B35" s="70">
        <v>1046</v>
      </c>
      <c r="C35" s="427">
        <v>0</v>
      </c>
      <c r="D35" s="124" t="s">
        <v>187</v>
      </c>
      <c r="E35" s="427">
        <v>0</v>
      </c>
      <c r="F35" s="124" t="s">
        <v>187</v>
      </c>
      <c r="G35" s="136">
        <f t="shared" si="5"/>
        <v>0</v>
      </c>
      <c r="H35" s="136">
        <f t="shared" si="6"/>
        <v>0</v>
      </c>
      <c r="I35" s="71"/>
    </row>
    <row r="36" spans="1:9" s="54" customFormat="1" ht="32.25" customHeight="1">
      <c r="A36" s="198" t="s">
        <v>44</v>
      </c>
      <c r="B36" s="70">
        <v>1047</v>
      </c>
      <c r="C36" s="427">
        <v>-1.5</v>
      </c>
      <c r="D36" s="124" t="s">
        <v>187</v>
      </c>
      <c r="E36" s="427">
        <v>0</v>
      </c>
      <c r="F36" s="124" t="s">
        <v>187</v>
      </c>
      <c r="G36" s="136">
        <f t="shared" si="5"/>
        <v>0</v>
      </c>
      <c r="H36" s="136">
        <f t="shared" si="6"/>
        <v>0</v>
      </c>
      <c r="I36" s="71"/>
    </row>
    <row r="37" spans="1:9" s="1" customFormat="1" ht="41">
      <c r="A37" s="198" t="s">
        <v>64</v>
      </c>
      <c r="B37" s="70">
        <v>1048</v>
      </c>
      <c r="C37" s="427">
        <v>-4</v>
      </c>
      <c r="D37" s="124">
        <v>-1.4</v>
      </c>
      <c r="E37" s="427">
        <v>-5</v>
      </c>
      <c r="F37" s="124">
        <v>-1.4</v>
      </c>
      <c r="G37" s="136">
        <f t="shared" si="5"/>
        <v>3.6</v>
      </c>
      <c r="H37" s="136">
        <f t="shared" si="6"/>
        <v>27.999999999999996</v>
      </c>
      <c r="I37" s="71"/>
    </row>
    <row r="38" spans="1:9" s="58" customFormat="1" ht="32.25" customHeight="1">
      <c r="A38" s="198" t="s">
        <v>45</v>
      </c>
      <c r="B38" s="70" t="s">
        <v>361</v>
      </c>
      <c r="C38" s="427">
        <v>0</v>
      </c>
      <c r="D38" s="124" t="s">
        <v>187</v>
      </c>
      <c r="E38" s="427">
        <v>0</v>
      </c>
      <c r="F38" s="124" t="s">
        <v>187</v>
      </c>
      <c r="G38" s="136">
        <f t="shared" si="5"/>
        <v>0</v>
      </c>
      <c r="H38" s="136">
        <f t="shared" si="6"/>
        <v>0</v>
      </c>
      <c r="I38" s="71"/>
    </row>
    <row r="39" spans="1:9" s="58" customFormat="1" ht="32.25" customHeight="1">
      <c r="A39" s="198" t="s">
        <v>85</v>
      </c>
      <c r="B39" s="70">
        <v>1049</v>
      </c>
      <c r="C39" s="124">
        <f>-'Розшифровка фінрезультати'!C20</f>
        <v>-24.6</v>
      </c>
      <c r="D39" s="124">
        <f>-'Розшифровка фінрезультати'!E20</f>
        <v>-22.2</v>
      </c>
      <c r="E39" s="124">
        <f>-'Розшифровка фінрезультати'!D20</f>
        <v>-42.9</v>
      </c>
      <c r="F39" s="124">
        <f>-'Розшифровка фінрезультати'!E20</f>
        <v>-22.2</v>
      </c>
      <c r="G39" s="136">
        <f t="shared" si="5"/>
        <v>20.7</v>
      </c>
      <c r="H39" s="136">
        <f t="shared" si="6"/>
        <v>51.748251748251747</v>
      </c>
      <c r="I39" s="71"/>
    </row>
    <row r="40" spans="1:9" s="58" customFormat="1" ht="32.25" customHeight="1">
      <c r="A40" s="311" t="s">
        <v>132</v>
      </c>
      <c r="B40" s="122">
        <v>1060</v>
      </c>
      <c r="C40" s="334">
        <f>SUM(C41:C47)</f>
        <v>0</v>
      </c>
      <c r="D40" s="334">
        <f t="shared" ref="D40:F40" si="9">SUM(D41:D47)</f>
        <v>0</v>
      </c>
      <c r="E40" s="334">
        <f t="shared" si="9"/>
        <v>0</v>
      </c>
      <c r="F40" s="334">
        <f t="shared" si="9"/>
        <v>0</v>
      </c>
      <c r="G40" s="132">
        <f t="shared" si="5"/>
        <v>0</v>
      </c>
      <c r="H40" s="132">
        <f t="shared" si="6"/>
        <v>0</v>
      </c>
      <c r="I40" s="122"/>
    </row>
    <row r="41" spans="1:9" s="58" customFormat="1" ht="32.25" customHeight="1">
      <c r="A41" s="198" t="s">
        <v>113</v>
      </c>
      <c r="B41" s="70">
        <v>1061</v>
      </c>
      <c r="C41" s="124" t="s">
        <v>187</v>
      </c>
      <c r="D41" s="124" t="s">
        <v>187</v>
      </c>
      <c r="E41" s="124" t="s">
        <v>187</v>
      </c>
      <c r="F41" s="124" t="s">
        <v>187</v>
      </c>
      <c r="G41" s="136">
        <f t="shared" si="5"/>
        <v>0</v>
      </c>
      <c r="H41" s="136">
        <f t="shared" si="6"/>
        <v>0</v>
      </c>
      <c r="I41" s="71"/>
    </row>
    <row r="42" spans="1:9" s="58" customFormat="1" ht="32.25" customHeight="1">
      <c r="A42" s="198" t="s">
        <v>114</v>
      </c>
      <c r="B42" s="70">
        <v>1062</v>
      </c>
      <c r="C42" s="124" t="s">
        <v>187</v>
      </c>
      <c r="D42" s="124" t="s">
        <v>187</v>
      </c>
      <c r="E42" s="124" t="s">
        <v>187</v>
      </c>
      <c r="F42" s="124" t="s">
        <v>187</v>
      </c>
      <c r="G42" s="136">
        <f t="shared" si="5"/>
        <v>0</v>
      </c>
      <c r="H42" s="136">
        <f t="shared" si="6"/>
        <v>0</v>
      </c>
      <c r="I42" s="71"/>
    </row>
    <row r="43" spans="1:9" s="58" customFormat="1" ht="32.25" customHeight="1">
      <c r="A43" s="198" t="s">
        <v>34</v>
      </c>
      <c r="B43" s="70">
        <v>1063</v>
      </c>
      <c r="C43" s="124" t="s">
        <v>187</v>
      </c>
      <c r="D43" s="124" t="s">
        <v>187</v>
      </c>
      <c r="E43" s="124" t="s">
        <v>187</v>
      </c>
      <c r="F43" s="124" t="s">
        <v>187</v>
      </c>
      <c r="G43" s="136">
        <f t="shared" si="5"/>
        <v>0</v>
      </c>
      <c r="H43" s="136">
        <f t="shared" si="6"/>
        <v>0</v>
      </c>
      <c r="I43" s="71"/>
    </row>
    <row r="44" spans="1:9" s="58" customFormat="1" ht="32.25" customHeight="1">
      <c r="A44" s="198" t="s">
        <v>35</v>
      </c>
      <c r="B44" s="70">
        <v>1064</v>
      </c>
      <c r="C44" s="124" t="s">
        <v>187</v>
      </c>
      <c r="D44" s="124" t="s">
        <v>187</v>
      </c>
      <c r="E44" s="124" t="s">
        <v>187</v>
      </c>
      <c r="F44" s="124" t="s">
        <v>187</v>
      </c>
      <c r="G44" s="136">
        <f t="shared" si="5"/>
        <v>0</v>
      </c>
      <c r="H44" s="136">
        <f t="shared" si="6"/>
        <v>0</v>
      </c>
      <c r="I44" s="71"/>
    </row>
    <row r="45" spans="1:9" s="58" customFormat="1" ht="32.25" customHeight="1">
      <c r="A45" s="198" t="s">
        <v>55</v>
      </c>
      <c r="B45" s="70">
        <v>1065</v>
      </c>
      <c r="C45" s="124" t="s">
        <v>187</v>
      </c>
      <c r="D45" s="124" t="s">
        <v>187</v>
      </c>
      <c r="E45" s="124" t="s">
        <v>187</v>
      </c>
      <c r="F45" s="124" t="s">
        <v>187</v>
      </c>
      <c r="G45" s="136">
        <f t="shared" si="5"/>
        <v>0</v>
      </c>
      <c r="H45" s="136">
        <f t="shared" si="6"/>
        <v>0</v>
      </c>
      <c r="I45" s="71"/>
    </row>
    <row r="46" spans="1:9" s="58" customFormat="1" ht="32.25" customHeight="1">
      <c r="A46" s="198" t="s">
        <v>67</v>
      </c>
      <c r="B46" s="70">
        <v>1066</v>
      </c>
      <c r="C46" s="124" t="s">
        <v>187</v>
      </c>
      <c r="D46" s="124" t="s">
        <v>187</v>
      </c>
      <c r="E46" s="124" t="s">
        <v>187</v>
      </c>
      <c r="F46" s="124" t="s">
        <v>187</v>
      </c>
      <c r="G46" s="136">
        <f t="shared" si="5"/>
        <v>0</v>
      </c>
      <c r="H46" s="136">
        <f t="shared" si="6"/>
        <v>0</v>
      </c>
      <c r="I46" s="71"/>
    </row>
    <row r="47" spans="1:9" s="58" customFormat="1" ht="32.25" customHeight="1">
      <c r="A47" s="198" t="s">
        <v>445</v>
      </c>
      <c r="B47" s="70">
        <v>1067</v>
      </c>
      <c r="C47" s="124">
        <f>'Розшифровка фінрезультати'!C25</f>
        <v>0</v>
      </c>
      <c r="D47" s="124">
        <f>'Розшифровка фінрезультати'!E25</f>
        <v>0</v>
      </c>
      <c r="E47" s="124">
        <f>'Розшифровка фінрезультати'!D25</f>
        <v>0</v>
      </c>
      <c r="F47" s="124">
        <f>'Розшифровка фінрезультати'!E25</f>
        <v>0</v>
      </c>
      <c r="G47" s="136">
        <f t="shared" si="5"/>
        <v>0</v>
      </c>
      <c r="H47" s="136">
        <f t="shared" si="6"/>
        <v>0</v>
      </c>
      <c r="I47" s="71"/>
    </row>
    <row r="48" spans="1:9" s="58" customFormat="1" ht="32.25" customHeight="1">
      <c r="A48" s="121" t="s">
        <v>204</v>
      </c>
      <c r="B48" s="122">
        <v>1070</v>
      </c>
      <c r="C48" s="334">
        <f>SUM(C49:C51)</f>
        <v>1850.3999999999999</v>
      </c>
      <c r="D48" s="334">
        <f t="shared" ref="D48:F48" si="10">SUM(D49:D51)</f>
        <v>3142.5</v>
      </c>
      <c r="E48" s="334">
        <f t="shared" si="10"/>
        <v>2851.4999999999995</v>
      </c>
      <c r="F48" s="334">
        <f t="shared" si="10"/>
        <v>3142.5</v>
      </c>
      <c r="G48" s="132">
        <f t="shared" si="5"/>
        <v>291.00000000000045</v>
      </c>
      <c r="H48" s="132">
        <f t="shared" si="6"/>
        <v>110.20515518148343</v>
      </c>
      <c r="I48" s="121"/>
    </row>
    <row r="49" spans="1:9" s="58" customFormat="1" ht="32.25" customHeight="1">
      <c r="A49" s="198" t="s">
        <v>129</v>
      </c>
      <c r="B49" s="70">
        <v>1071</v>
      </c>
      <c r="C49" s="124"/>
      <c r="D49" s="124"/>
      <c r="E49" s="124"/>
      <c r="F49" s="124"/>
      <c r="G49" s="136">
        <f t="shared" si="5"/>
        <v>0</v>
      </c>
      <c r="H49" s="136">
        <f t="shared" si="6"/>
        <v>0</v>
      </c>
      <c r="I49" s="71"/>
    </row>
    <row r="50" spans="1:9" s="58" customFormat="1" ht="32.25" customHeight="1">
      <c r="A50" s="198" t="s">
        <v>233</v>
      </c>
      <c r="B50" s="70">
        <v>1072</v>
      </c>
      <c r="C50" s="124"/>
      <c r="D50" s="124"/>
      <c r="E50" s="124"/>
      <c r="F50" s="124"/>
      <c r="G50" s="136">
        <f t="shared" si="5"/>
        <v>0</v>
      </c>
      <c r="H50" s="136">
        <f t="shared" si="6"/>
        <v>0</v>
      </c>
      <c r="I50" s="71"/>
    </row>
    <row r="51" spans="1:9" s="58" customFormat="1" ht="32.25" customHeight="1">
      <c r="A51" s="198" t="s">
        <v>205</v>
      </c>
      <c r="B51" s="70">
        <v>1073</v>
      </c>
      <c r="C51" s="124">
        <f>'Розшифровка фінрезультати'!C28</f>
        <v>1850.3999999999999</v>
      </c>
      <c r="D51" s="124">
        <f>'Розшифровка фінрезультати'!E28</f>
        <v>3142.5</v>
      </c>
      <c r="E51" s="124">
        <f>'Розшифровка фінрезультати'!D28</f>
        <v>2851.4999999999995</v>
      </c>
      <c r="F51" s="124">
        <f>'Розшифровка фінрезультати'!E28</f>
        <v>3142.5</v>
      </c>
      <c r="G51" s="136">
        <f t="shared" si="5"/>
        <v>291.00000000000045</v>
      </c>
      <c r="H51" s="136">
        <f t="shared" si="6"/>
        <v>110.20515518148343</v>
      </c>
      <c r="I51" s="71"/>
    </row>
    <row r="52" spans="1:9" s="58" customFormat="1" ht="32.25" customHeight="1">
      <c r="A52" s="121" t="s">
        <v>68</v>
      </c>
      <c r="B52" s="122">
        <v>1080</v>
      </c>
      <c r="C52" s="334">
        <f>SUM(C53:C58)</f>
        <v>-16.399999999999999</v>
      </c>
      <c r="D52" s="334">
        <f t="shared" ref="D52:F52" si="11">SUM(D53:D58)</f>
        <v>-10.600000000000001</v>
      </c>
      <c r="E52" s="334">
        <f t="shared" si="11"/>
        <v>-6.6000000000000014</v>
      </c>
      <c r="F52" s="334">
        <f t="shared" si="11"/>
        <v>-10.600000000000001</v>
      </c>
      <c r="G52" s="132">
        <f t="shared" si="5"/>
        <v>-4</v>
      </c>
      <c r="H52" s="132">
        <f t="shared" si="6"/>
        <v>160.60606060606059</v>
      </c>
      <c r="I52" s="121"/>
    </row>
    <row r="53" spans="1:9" s="58" customFormat="1" ht="32.25" customHeight="1">
      <c r="A53" s="198" t="s">
        <v>129</v>
      </c>
      <c r="B53" s="70">
        <v>1081</v>
      </c>
      <c r="C53" s="124" t="s">
        <v>187</v>
      </c>
      <c r="D53" s="124" t="s">
        <v>187</v>
      </c>
      <c r="E53" s="124" t="s">
        <v>187</v>
      </c>
      <c r="F53" s="124" t="s">
        <v>187</v>
      </c>
      <c r="G53" s="136">
        <f t="shared" si="5"/>
        <v>0</v>
      </c>
      <c r="H53" s="136">
        <f t="shared" si="6"/>
        <v>0</v>
      </c>
      <c r="I53" s="71"/>
    </row>
    <row r="54" spans="1:9" s="58" customFormat="1" ht="32.25" customHeight="1">
      <c r="A54" s="198" t="s">
        <v>295</v>
      </c>
      <c r="B54" s="70">
        <v>1082</v>
      </c>
      <c r="C54" s="124" t="s">
        <v>187</v>
      </c>
      <c r="D54" s="124" t="s">
        <v>187</v>
      </c>
      <c r="E54" s="124" t="s">
        <v>187</v>
      </c>
      <c r="F54" s="124" t="s">
        <v>187</v>
      </c>
      <c r="G54" s="136">
        <f t="shared" si="5"/>
        <v>0</v>
      </c>
      <c r="H54" s="136">
        <f t="shared" si="6"/>
        <v>0</v>
      </c>
      <c r="I54" s="71"/>
    </row>
    <row r="55" spans="1:9" s="58" customFormat="1" ht="32.25" customHeight="1">
      <c r="A55" s="198" t="s">
        <v>62</v>
      </c>
      <c r="B55" s="70">
        <v>1083</v>
      </c>
      <c r="C55" s="124" t="s">
        <v>187</v>
      </c>
      <c r="D55" s="124" t="s">
        <v>187</v>
      </c>
      <c r="E55" s="124" t="s">
        <v>187</v>
      </c>
      <c r="F55" s="124" t="s">
        <v>187</v>
      </c>
      <c r="G55" s="136">
        <f t="shared" si="5"/>
        <v>0</v>
      </c>
      <c r="H55" s="136">
        <f t="shared" si="6"/>
        <v>0</v>
      </c>
      <c r="I55" s="71"/>
    </row>
    <row r="56" spans="1:9" s="58" customFormat="1" ht="32.25" customHeight="1">
      <c r="A56" s="304" t="s">
        <v>46</v>
      </c>
      <c r="B56" s="305">
        <v>1084</v>
      </c>
      <c r="C56" s="124" t="s">
        <v>187</v>
      </c>
      <c r="D56" s="124" t="s">
        <v>187</v>
      </c>
      <c r="E56" s="124" t="s">
        <v>187</v>
      </c>
      <c r="F56" s="124" t="s">
        <v>187</v>
      </c>
      <c r="G56" s="136">
        <f t="shared" si="5"/>
        <v>0</v>
      </c>
      <c r="H56" s="136">
        <f t="shared" si="6"/>
        <v>0</v>
      </c>
      <c r="I56" s="71"/>
    </row>
    <row r="57" spans="1:9" s="58" customFormat="1" ht="32.25" customHeight="1">
      <c r="A57" s="198" t="s">
        <v>54</v>
      </c>
      <c r="B57" s="70">
        <v>1085</v>
      </c>
      <c r="C57" s="124" t="s">
        <v>187</v>
      </c>
      <c r="D57" s="124" t="s">
        <v>187</v>
      </c>
      <c r="E57" s="124" t="s">
        <v>187</v>
      </c>
      <c r="F57" s="124" t="s">
        <v>187</v>
      </c>
      <c r="G57" s="136">
        <f t="shared" si="5"/>
        <v>0</v>
      </c>
      <c r="H57" s="136">
        <f t="shared" si="6"/>
        <v>0</v>
      </c>
      <c r="I57" s="71"/>
    </row>
    <row r="58" spans="1:9" s="58" customFormat="1" ht="32.25" customHeight="1">
      <c r="A58" s="304" t="s">
        <v>144</v>
      </c>
      <c r="B58" s="305">
        <v>1086</v>
      </c>
      <c r="C58" s="441">
        <f>-'Розшифровка фінрезультати'!C32</f>
        <v>-16.399999999999999</v>
      </c>
      <c r="D58" s="441">
        <f>-'Розшифровка фінрезультати'!E32</f>
        <v>-10.600000000000001</v>
      </c>
      <c r="E58" s="441">
        <f>-'Розшифровка фінрезультати'!D32</f>
        <v>-6.6000000000000014</v>
      </c>
      <c r="F58" s="441">
        <f>-'Розшифровка фінрезультати'!E32</f>
        <v>-10.600000000000001</v>
      </c>
      <c r="G58" s="378">
        <f t="shared" si="5"/>
        <v>-4</v>
      </c>
      <c r="H58" s="378">
        <f t="shared" si="6"/>
        <v>160.60606060606059</v>
      </c>
      <c r="I58" s="306"/>
    </row>
    <row r="59" spans="1:9" s="58" customFormat="1" ht="32.25" customHeight="1">
      <c r="A59" s="121" t="s">
        <v>4</v>
      </c>
      <c r="B59" s="122">
        <v>1100</v>
      </c>
      <c r="C59" s="123">
        <f>SUM(C18,C19,C40,C48,C52)</f>
        <v>-218.10000000000005</v>
      </c>
      <c r="D59" s="123">
        <f t="shared" ref="D59:F59" si="12">SUM(D18,D19,D40,D48,D52)</f>
        <v>-215.69999999999945</v>
      </c>
      <c r="E59" s="123">
        <f t="shared" si="12"/>
        <v>-205.00000000000009</v>
      </c>
      <c r="F59" s="123">
        <f t="shared" si="12"/>
        <v>-215.69999999999945</v>
      </c>
      <c r="G59" s="132">
        <f t="shared" si="5"/>
        <v>-10.699999999999363</v>
      </c>
      <c r="H59" s="132">
        <f t="shared" si="6"/>
        <v>105.21951219512164</v>
      </c>
      <c r="I59" s="121"/>
    </row>
    <row r="60" spans="1:9" s="58" customFormat="1" ht="32.25" customHeight="1">
      <c r="A60" s="198" t="s">
        <v>83</v>
      </c>
      <c r="B60" s="70">
        <v>1110</v>
      </c>
      <c r="C60" s="124">
        <v>0</v>
      </c>
      <c r="D60" s="124">
        <v>0</v>
      </c>
      <c r="E60" s="124">
        <v>0</v>
      </c>
      <c r="F60" s="124">
        <v>0</v>
      </c>
      <c r="G60" s="136">
        <f t="shared" si="5"/>
        <v>0</v>
      </c>
      <c r="H60" s="136">
        <f t="shared" si="6"/>
        <v>0</v>
      </c>
      <c r="I60" s="71"/>
    </row>
    <row r="61" spans="1:9" s="58" customFormat="1" ht="32.25" customHeight="1">
      <c r="A61" s="198" t="s">
        <v>87</v>
      </c>
      <c r="B61" s="70">
        <v>1120</v>
      </c>
      <c r="C61" s="124">
        <v>0</v>
      </c>
      <c r="D61" s="124">
        <v>0</v>
      </c>
      <c r="E61" s="124">
        <v>0</v>
      </c>
      <c r="F61" s="124">
        <v>0</v>
      </c>
      <c r="G61" s="136">
        <f t="shared" si="5"/>
        <v>0</v>
      </c>
      <c r="H61" s="136">
        <f t="shared" si="6"/>
        <v>0</v>
      </c>
      <c r="I61" s="71"/>
    </row>
    <row r="62" spans="1:9" s="58" customFormat="1" ht="32.25" customHeight="1">
      <c r="A62" s="121" t="s">
        <v>84</v>
      </c>
      <c r="B62" s="122">
        <v>1130</v>
      </c>
      <c r="C62" s="123">
        <v>0</v>
      </c>
      <c r="D62" s="123">
        <v>0</v>
      </c>
      <c r="E62" s="123">
        <v>0</v>
      </c>
      <c r="F62" s="123">
        <v>0</v>
      </c>
      <c r="G62" s="132">
        <f t="shared" si="5"/>
        <v>0</v>
      </c>
      <c r="H62" s="132">
        <f t="shared" si="6"/>
        <v>0</v>
      </c>
      <c r="I62" s="121"/>
    </row>
    <row r="63" spans="1:9" s="58" customFormat="1" ht="32.25" customHeight="1">
      <c r="A63" s="121" t="s">
        <v>86</v>
      </c>
      <c r="B63" s="122">
        <v>1140</v>
      </c>
      <c r="C63" s="334" t="s">
        <v>187</v>
      </c>
      <c r="D63" s="334" t="s">
        <v>187</v>
      </c>
      <c r="E63" s="334" t="s">
        <v>187</v>
      </c>
      <c r="F63" s="334" t="s">
        <v>187</v>
      </c>
      <c r="G63" s="132">
        <f t="shared" si="5"/>
        <v>0</v>
      </c>
      <c r="H63" s="132">
        <f t="shared" si="6"/>
        <v>0</v>
      </c>
      <c r="I63" s="121"/>
    </row>
    <row r="64" spans="1:9" s="58" customFormat="1" ht="32.25" customHeight="1">
      <c r="A64" s="121" t="s">
        <v>206</v>
      </c>
      <c r="B64" s="122">
        <v>1150</v>
      </c>
      <c r="C64" s="179">
        <f>SUM(C65:C66)</f>
        <v>211</v>
      </c>
      <c r="D64" s="179">
        <f t="shared" ref="D64:F64" si="13">SUM(D65:D66)</f>
        <v>209.9</v>
      </c>
      <c r="E64" s="179">
        <f t="shared" si="13"/>
        <v>205</v>
      </c>
      <c r="F64" s="179">
        <f t="shared" si="13"/>
        <v>209.9</v>
      </c>
      <c r="G64" s="132">
        <f t="shared" si="5"/>
        <v>4.9000000000000057</v>
      </c>
      <c r="H64" s="132">
        <f t="shared" si="6"/>
        <v>102.39024390243902</v>
      </c>
      <c r="I64" s="121"/>
    </row>
    <row r="65" spans="1:9" s="58" customFormat="1" ht="32.25" customHeight="1">
      <c r="A65" s="198" t="s">
        <v>129</v>
      </c>
      <c r="B65" s="70">
        <v>1151</v>
      </c>
      <c r="C65" s="124">
        <v>0</v>
      </c>
      <c r="D65" s="124">
        <v>0</v>
      </c>
      <c r="E65" s="124">
        <v>0</v>
      </c>
      <c r="F65" s="124">
        <v>0</v>
      </c>
      <c r="G65" s="136">
        <f t="shared" si="5"/>
        <v>0</v>
      </c>
      <c r="H65" s="136">
        <f t="shared" si="6"/>
        <v>0</v>
      </c>
      <c r="I65" s="71"/>
    </row>
    <row r="66" spans="1:9" s="58" customFormat="1" ht="32.25" customHeight="1">
      <c r="A66" s="198" t="s">
        <v>207</v>
      </c>
      <c r="B66" s="70">
        <v>1152</v>
      </c>
      <c r="C66" s="124">
        <f>'Розшифровка фінрезультати'!C37</f>
        <v>211</v>
      </c>
      <c r="D66" s="124">
        <f>'Розшифровка фінрезультати'!E37</f>
        <v>209.9</v>
      </c>
      <c r="E66" s="124">
        <f>'Розшифровка фінрезультати'!D37</f>
        <v>205</v>
      </c>
      <c r="F66" s="124">
        <f>'Розшифровка фінрезультати'!E37</f>
        <v>209.9</v>
      </c>
      <c r="G66" s="136">
        <f t="shared" si="5"/>
        <v>4.9000000000000057</v>
      </c>
      <c r="H66" s="136">
        <f t="shared" si="6"/>
        <v>102.39024390243902</v>
      </c>
      <c r="I66" s="71"/>
    </row>
    <row r="67" spans="1:9" s="58" customFormat="1" ht="32.25" customHeight="1">
      <c r="A67" s="121" t="s">
        <v>208</v>
      </c>
      <c r="B67" s="122">
        <v>1160</v>
      </c>
      <c r="C67" s="334">
        <f>SUM(C68:C69)</f>
        <v>0</v>
      </c>
      <c r="D67" s="334">
        <f t="shared" ref="D67:F67" si="14">SUM(D68:D69)</f>
        <v>0</v>
      </c>
      <c r="E67" s="334">
        <f t="shared" si="14"/>
        <v>0</v>
      </c>
      <c r="F67" s="334">
        <f t="shared" si="14"/>
        <v>0</v>
      </c>
      <c r="G67" s="132">
        <f t="shared" si="5"/>
        <v>0</v>
      </c>
      <c r="H67" s="132">
        <f t="shared" si="6"/>
        <v>0</v>
      </c>
      <c r="I67" s="121"/>
    </row>
    <row r="68" spans="1:9" s="54" customFormat="1" ht="32.25" customHeight="1">
      <c r="A68" s="198" t="s">
        <v>129</v>
      </c>
      <c r="B68" s="70">
        <v>1161</v>
      </c>
      <c r="C68" s="124">
        <v>0</v>
      </c>
      <c r="D68" s="124">
        <v>0</v>
      </c>
      <c r="E68" s="124">
        <v>0</v>
      </c>
      <c r="F68" s="124">
        <v>0</v>
      </c>
      <c r="G68" s="136">
        <f t="shared" si="5"/>
        <v>0</v>
      </c>
      <c r="H68" s="136">
        <f t="shared" si="6"/>
        <v>0</v>
      </c>
      <c r="I68" s="71"/>
    </row>
    <row r="69" spans="1:9" s="54" customFormat="1" ht="32.25" customHeight="1">
      <c r="A69" s="198" t="s">
        <v>91</v>
      </c>
      <c r="B69" s="70">
        <v>1162</v>
      </c>
      <c r="C69" s="124">
        <f>'Розшифровка фінрезультати'!C40</f>
        <v>0</v>
      </c>
      <c r="D69" s="124">
        <f>'Розшифровка фінрезультати'!E40</f>
        <v>0</v>
      </c>
      <c r="E69" s="124">
        <f>'Розшифровка фінрезультати'!D40</f>
        <v>0</v>
      </c>
      <c r="F69" s="124">
        <f>'Розшифровка фінрезультати'!E40</f>
        <v>0</v>
      </c>
      <c r="G69" s="136">
        <f t="shared" si="5"/>
        <v>0</v>
      </c>
      <c r="H69" s="136">
        <f t="shared" si="6"/>
        <v>0</v>
      </c>
      <c r="I69" s="71"/>
    </row>
    <row r="70" spans="1:9" s="58" customFormat="1" ht="32.25" customHeight="1">
      <c r="A70" s="311" t="s">
        <v>74</v>
      </c>
      <c r="B70" s="66">
        <v>1170</v>
      </c>
      <c r="C70" s="334">
        <f>SUM(C59,C60,C61,C62,C63,C64,C67)</f>
        <v>-7.1000000000000512</v>
      </c>
      <c r="D70" s="334">
        <f t="shared" ref="D70:F70" si="15">SUM(D59,D60,D61,D62,D63,D64,D67)</f>
        <v>-5.7999999999994429</v>
      </c>
      <c r="E70" s="334">
        <f t="shared" si="15"/>
        <v>-8.5265128291212022E-14</v>
      </c>
      <c r="F70" s="334">
        <f t="shared" si="15"/>
        <v>-5.7999999999994429</v>
      </c>
      <c r="G70" s="132">
        <f t="shared" si="5"/>
        <v>-5.7999999999993577</v>
      </c>
      <c r="H70" s="132">
        <v>0</v>
      </c>
      <c r="I70" s="68"/>
    </row>
    <row r="71" spans="1:9" s="58" customFormat="1" ht="32.25" customHeight="1">
      <c r="A71" s="198" t="s">
        <v>199</v>
      </c>
      <c r="B71" s="70">
        <v>1180</v>
      </c>
      <c r="C71" s="124">
        <v>-10.4</v>
      </c>
      <c r="D71" s="124">
        <v>-35.1</v>
      </c>
      <c r="E71" s="124">
        <v>0</v>
      </c>
      <c r="F71" s="124">
        <v>-35.1</v>
      </c>
      <c r="G71" s="136">
        <f t="shared" si="5"/>
        <v>-35.1</v>
      </c>
      <c r="H71" s="136">
        <f t="shared" si="6"/>
        <v>0</v>
      </c>
      <c r="I71" s="71"/>
    </row>
    <row r="72" spans="1:9" s="58" customFormat="1" ht="32.25" customHeight="1">
      <c r="A72" s="198" t="s">
        <v>200</v>
      </c>
      <c r="B72" s="70">
        <v>1181</v>
      </c>
      <c r="C72" s="124"/>
      <c r="D72" s="124"/>
      <c r="E72" s="124"/>
      <c r="F72" s="124"/>
      <c r="G72" s="136">
        <f t="shared" si="5"/>
        <v>0</v>
      </c>
      <c r="H72" s="136">
        <f t="shared" si="6"/>
        <v>0</v>
      </c>
      <c r="I72" s="71"/>
    </row>
    <row r="73" spans="1:9" s="58" customFormat="1" ht="32.25" customHeight="1">
      <c r="A73" s="198" t="s">
        <v>201</v>
      </c>
      <c r="B73" s="70">
        <v>1190</v>
      </c>
      <c r="C73" s="124"/>
      <c r="D73" s="124"/>
      <c r="E73" s="124"/>
      <c r="F73" s="124"/>
      <c r="G73" s="136">
        <f t="shared" si="5"/>
        <v>0</v>
      </c>
      <c r="H73" s="136">
        <f t="shared" si="6"/>
        <v>0</v>
      </c>
      <c r="I73" s="71"/>
    </row>
    <row r="74" spans="1:9" s="58" customFormat="1" ht="32.25" customHeight="1">
      <c r="A74" s="198" t="s">
        <v>202</v>
      </c>
      <c r="B74" s="70">
        <v>1191</v>
      </c>
      <c r="C74" s="124" t="s">
        <v>187</v>
      </c>
      <c r="D74" s="124" t="s">
        <v>187</v>
      </c>
      <c r="E74" s="124" t="s">
        <v>187</v>
      </c>
      <c r="F74" s="124" t="s">
        <v>187</v>
      </c>
      <c r="G74" s="136">
        <f t="shared" si="5"/>
        <v>0</v>
      </c>
      <c r="H74" s="136">
        <f t="shared" si="6"/>
        <v>0</v>
      </c>
      <c r="I74" s="71"/>
    </row>
    <row r="75" spans="1:9" s="58" customFormat="1" ht="32.25" customHeight="1">
      <c r="A75" s="121" t="s">
        <v>223</v>
      </c>
      <c r="B75" s="122">
        <v>1200</v>
      </c>
      <c r="C75" s="123">
        <f>SUM(C70,C71,C72,C73,C74)</f>
        <v>-17.50000000000005</v>
      </c>
      <c r="D75" s="123">
        <f t="shared" ref="D75:F75" si="16">SUM(D70,D71,D72,D73,D74)</f>
        <v>-40.899999999999444</v>
      </c>
      <c r="E75" s="123">
        <f t="shared" si="16"/>
        <v>-8.5265128291212022E-14</v>
      </c>
      <c r="F75" s="123">
        <f t="shared" si="16"/>
        <v>-40.899999999999444</v>
      </c>
      <c r="G75" s="132">
        <f t="shared" si="5"/>
        <v>-40.899999999999359</v>
      </c>
      <c r="H75" s="132">
        <v>0</v>
      </c>
      <c r="I75" s="121"/>
    </row>
    <row r="76" spans="1:9" s="58" customFormat="1" ht="32.25" customHeight="1">
      <c r="A76" s="198" t="s">
        <v>24</v>
      </c>
      <c r="B76" s="70">
        <v>1201</v>
      </c>
      <c r="C76" s="124" t="str">
        <f>IF(C75&gt;=0,C75,"")</f>
        <v/>
      </c>
      <c r="D76" s="124" t="str">
        <f t="shared" ref="D76:F76" si="17">IF(D75&gt;=0,D75,"")</f>
        <v/>
      </c>
      <c r="E76" s="124" t="str">
        <f t="shared" si="17"/>
        <v/>
      </c>
      <c r="F76" s="124" t="str">
        <f t="shared" si="17"/>
        <v/>
      </c>
      <c r="G76" s="136">
        <f>IF(F76="",0,F76)-IF(E76="",0,E76)</f>
        <v>0</v>
      </c>
      <c r="H76" s="136">
        <f>IF(IF(E76="",0,E76)=0,0,IF(F76="",0,F76)/IF(E76="",0,E76))*100</f>
        <v>0</v>
      </c>
      <c r="I76" s="71"/>
    </row>
    <row r="77" spans="1:9" s="58" customFormat="1" ht="32.25" customHeight="1">
      <c r="A77" s="198" t="s">
        <v>25</v>
      </c>
      <c r="B77" s="70">
        <v>1202</v>
      </c>
      <c r="C77" s="124">
        <f>IF(C75&lt;0,C75,"")</f>
        <v>-17.50000000000005</v>
      </c>
      <c r="D77" s="124">
        <f t="shared" ref="D77:F77" si="18">IF(D75&lt;0,D75,"")</f>
        <v>-40.899999999999444</v>
      </c>
      <c r="E77" s="124">
        <f t="shared" si="18"/>
        <v>-8.5265128291212022E-14</v>
      </c>
      <c r="F77" s="124">
        <f t="shared" si="18"/>
        <v>-40.899999999999444</v>
      </c>
      <c r="G77" s="136">
        <f>IF(F77="",0,F77)-IF(E77="",0,E77)</f>
        <v>-40.899999999999359</v>
      </c>
      <c r="H77" s="136">
        <v>0</v>
      </c>
      <c r="I77" s="71"/>
    </row>
    <row r="78" spans="1:9" s="58" customFormat="1" ht="32.25" customHeight="1">
      <c r="A78" s="121" t="s">
        <v>19</v>
      </c>
      <c r="B78" s="122">
        <v>1210</v>
      </c>
      <c r="C78" s="334">
        <f>SUM(C8,C48,C60,C62,C64,C72,C73)</f>
        <v>4626.8999999999996</v>
      </c>
      <c r="D78" s="334">
        <f t="shared" ref="D78:F78" si="19">SUM(D8,D48,D60,D62,D64,D72,D73)</f>
        <v>5953.7</v>
      </c>
      <c r="E78" s="334">
        <f t="shared" si="19"/>
        <v>6456</v>
      </c>
      <c r="F78" s="334">
        <f t="shared" si="19"/>
        <v>5953.7</v>
      </c>
      <c r="G78" s="132">
        <f t="shared" ref="G78:G95" si="20">IF(F78="(    )",0,F78)-IF(E78="(    )",0,E78)</f>
        <v>-502.30000000000018</v>
      </c>
      <c r="H78" s="132">
        <f t="shared" ref="H78:H95" si="21">IF(IF(E78="(    )",0,E78)=0,0,IF(F78="(    )",0,F78)/IF(E78="(    )",0,E78))*100</f>
        <v>92.219640644361832</v>
      </c>
      <c r="I78" s="121"/>
    </row>
    <row r="79" spans="1:9" s="58" customFormat="1" ht="32.25" customHeight="1">
      <c r="A79" s="121" t="s">
        <v>89</v>
      </c>
      <c r="B79" s="122">
        <v>1220</v>
      </c>
      <c r="C79" s="123">
        <f>SUM(C9,C19,C40,C52,C61,C63,C67,C71,C74)</f>
        <v>-4644.3999999999996</v>
      </c>
      <c r="D79" s="123">
        <f t="shared" ref="D79:F79" si="22">SUM(D9,D19,D40,D52,D61,D63,D67,D71,D74)</f>
        <v>-5994.6</v>
      </c>
      <c r="E79" s="123">
        <f t="shared" si="22"/>
        <v>-6456</v>
      </c>
      <c r="F79" s="123">
        <f t="shared" si="22"/>
        <v>-5994.6</v>
      </c>
      <c r="G79" s="132">
        <f t="shared" si="20"/>
        <v>461.39999999999964</v>
      </c>
      <c r="H79" s="132">
        <f t="shared" si="21"/>
        <v>92.853159851301129</v>
      </c>
      <c r="I79" s="121"/>
    </row>
    <row r="80" spans="1:9" s="58" customFormat="1" ht="32.25" customHeight="1">
      <c r="A80" s="198" t="s">
        <v>145</v>
      </c>
      <c r="B80" s="70">
        <v>1230</v>
      </c>
      <c r="C80" s="124"/>
      <c r="D80" s="124"/>
      <c r="E80" s="124"/>
      <c r="F80" s="124"/>
      <c r="G80" s="136">
        <f t="shared" si="20"/>
        <v>0</v>
      </c>
      <c r="H80" s="136">
        <f t="shared" si="21"/>
        <v>0</v>
      </c>
      <c r="I80" s="71"/>
    </row>
    <row r="81" spans="1:9" s="58" customFormat="1" ht="32.25" customHeight="1">
      <c r="A81" s="504" t="s">
        <v>107</v>
      </c>
      <c r="B81" s="505"/>
      <c r="C81" s="505"/>
      <c r="D81" s="505"/>
      <c r="E81" s="505"/>
      <c r="F81" s="505"/>
      <c r="G81" s="505"/>
      <c r="H81" s="505"/>
      <c r="I81" s="506"/>
    </row>
    <row r="82" spans="1:9" s="58" customFormat="1" ht="32.25" customHeight="1">
      <c r="A82" s="198" t="s">
        <v>154</v>
      </c>
      <c r="B82" s="70">
        <v>1300</v>
      </c>
      <c r="C82" s="124">
        <f t="shared" ref="C82:D82" si="23">C59</f>
        <v>-218.10000000000005</v>
      </c>
      <c r="D82" s="124">
        <f t="shared" si="23"/>
        <v>-215.69999999999945</v>
      </c>
      <c r="E82" s="124">
        <f t="shared" ref="E82" si="24">E59</f>
        <v>-205.00000000000009</v>
      </c>
      <c r="F82" s="124">
        <f t="shared" ref="F82" si="25">F59</f>
        <v>-215.69999999999945</v>
      </c>
      <c r="G82" s="136">
        <f t="shared" si="20"/>
        <v>-10.699999999999363</v>
      </c>
      <c r="H82" s="136">
        <f t="shared" si="21"/>
        <v>105.21951219512164</v>
      </c>
      <c r="I82" s="71"/>
    </row>
    <row r="83" spans="1:9" s="58" customFormat="1" ht="32.25" customHeight="1">
      <c r="A83" s="198" t="s">
        <v>273</v>
      </c>
      <c r="B83" s="70">
        <v>1301</v>
      </c>
      <c r="C83" s="124">
        <f t="shared" ref="C83:D83" si="26">C93</f>
        <v>431.5</v>
      </c>
      <c r="D83" s="124">
        <f t="shared" si="26"/>
        <v>699.9</v>
      </c>
      <c r="E83" s="124">
        <f t="shared" ref="E83" si="27">E93</f>
        <v>434.6</v>
      </c>
      <c r="F83" s="124">
        <v>699.9</v>
      </c>
      <c r="G83" s="136">
        <f t="shared" si="20"/>
        <v>265.29999999999995</v>
      </c>
      <c r="H83" s="136">
        <f t="shared" si="21"/>
        <v>161.04463874827425</v>
      </c>
      <c r="I83" s="71"/>
    </row>
    <row r="84" spans="1:9" s="58" customFormat="1" ht="32.25" customHeight="1">
      <c r="A84" s="198" t="s">
        <v>274</v>
      </c>
      <c r="B84" s="70">
        <v>1302</v>
      </c>
      <c r="C84" s="136">
        <f t="shared" ref="C84:D84" si="28">-C49</f>
        <v>0</v>
      </c>
      <c r="D84" s="136">
        <f t="shared" si="28"/>
        <v>0</v>
      </c>
      <c r="E84" s="136">
        <f t="shared" ref="E84" si="29">-E49</f>
        <v>0</v>
      </c>
      <c r="F84" s="136">
        <f t="shared" ref="F84" si="30">-F49</f>
        <v>0</v>
      </c>
      <c r="G84" s="136">
        <f t="shared" si="20"/>
        <v>0</v>
      </c>
      <c r="H84" s="136">
        <f t="shared" si="21"/>
        <v>0</v>
      </c>
      <c r="I84" s="71"/>
    </row>
    <row r="85" spans="1:9" s="58" customFormat="1" ht="32.25" customHeight="1">
      <c r="A85" s="198" t="s">
        <v>275</v>
      </c>
      <c r="B85" s="70">
        <v>1303</v>
      </c>
      <c r="C85" s="136">
        <f t="shared" ref="C85:D85" si="31">-IF(C53="(    )",0,C53)</f>
        <v>0</v>
      </c>
      <c r="D85" s="136">
        <f t="shared" si="31"/>
        <v>0</v>
      </c>
      <c r="E85" s="136">
        <f t="shared" ref="E85" si="32">-IF(E53="(    )",0,E53)</f>
        <v>0</v>
      </c>
      <c r="F85" s="136">
        <f t="shared" ref="F85" si="33">-IF(F53="(    )",0,F53)</f>
        <v>0</v>
      </c>
      <c r="G85" s="136">
        <f t="shared" si="20"/>
        <v>0</v>
      </c>
      <c r="H85" s="136">
        <f t="shared" si="21"/>
        <v>0</v>
      </c>
      <c r="I85" s="71"/>
    </row>
    <row r="86" spans="1:9" s="58" customFormat="1" ht="32.25" customHeight="1">
      <c r="A86" s="198" t="s">
        <v>276</v>
      </c>
      <c r="B86" s="70">
        <v>1304</v>
      </c>
      <c r="C86" s="136">
        <f t="shared" ref="C86:D86" si="34">-C50</f>
        <v>0</v>
      </c>
      <c r="D86" s="136">
        <f t="shared" si="34"/>
        <v>0</v>
      </c>
      <c r="E86" s="136">
        <f t="shared" ref="E86" si="35">-E50</f>
        <v>0</v>
      </c>
      <c r="F86" s="136">
        <f t="shared" ref="F86" si="36">-F50</f>
        <v>0</v>
      </c>
      <c r="G86" s="136">
        <f t="shared" si="20"/>
        <v>0</v>
      </c>
      <c r="H86" s="136">
        <f t="shared" si="21"/>
        <v>0</v>
      </c>
      <c r="I86" s="71"/>
    </row>
    <row r="87" spans="1:9" s="58" customFormat="1" ht="32.25" customHeight="1">
      <c r="A87" s="198" t="s">
        <v>277</v>
      </c>
      <c r="B87" s="70">
        <v>1305</v>
      </c>
      <c r="C87" s="124">
        <f t="shared" ref="C87:D87" si="37">-IF(C54="(    )",0,C54)</f>
        <v>0</v>
      </c>
      <c r="D87" s="124">
        <f t="shared" si="37"/>
        <v>0</v>
      </c>
      <c r="E87" s="124">
        <f t="shared" ref="E87" si="38">-IF(E54="(    )",0,E54)</f>
        <v>0</v>
      </c>
      <c r="F87" s="124">
        <f t="shared" ref="F87" si="39">-IF(F54="(    )",0,F54)</f>
        <v>0</v>
      </c>
      <c r="G87" s="136">
        <f t="shared" ref="G87:G88" si="40">IF(F87="(    )",0,F87)-IF(E87="(    )",0,E87)</f>
        <v>0</v>
      </c>
      <c r="H87" s="136">
        <f t="shared" ref="H87:H88" si="41">IF(IF(E87="(    )",0,E87)=0,0,IF(F87="(    )",0,F87)/IF(E87="(    )",0,E87))*100</f>
        <v>0</v>
      </c>
      <c r="I87" s="71"/>
    </row>
    <row r="88" spans="1:9" s="58" customFormat="1" ht="32.25" customHeight="1">
      <c r="A88" s="121" t="s">
        <v>101</v>
      </c>
      <c r="B88" s="122">
        <v>1310</v>
      </c>
      <c r="C88" s="169">
        <f>SUM(C82:C87)</f>
        <v>213.39999999999995</v>
      </c>
      <c r="D88" s="169">
        <f t="shared" ref="D88:F88" si="42">SUM(D82:D87)</f>
        <v>484.2000000000005</v>
      </c>
      <c r="E88" s="169">
        <f t="shared" si="42"/>
        <v>229.59999999999994</v>
      </c>
      <c r="F88" s="169">
        <f t="shared" si="42"/>
        <v>484.2000000000005</v>
      </c>
      <c r="G88" s="132">
        <f t="shared" si="40"/>
        <v>254.60000000000056</v>
      </c>
      <c r="H88" s="132">
        <f t="shared" si="41"/>
        <v>210.88850174216054</v>
      </c>
      <c r="I88" s="121"/>
    </row>
    <row r="89" spans="1:9" s="58" customFormat="1" ht="32.25" customHeight="1">
      <c r="A89" s="337" t="s">
        <v>135</v>
      </c>
      <c r="B89" s="66"/>
      <c r="C89" s="334"/>
      <c r="D89" s="334"/>
      <c r="E89" s="334"/>
      <c r="F89" s="334"/>
      <c r="G89" s="132"/>
      <c r="H89" s="132"/>
      <c r="I89" s="68"/>
    </row>
    <row r="90" spans="1:9" s="58" customFormat="1" ht="32.25" customHeight="1">
      <c r="A90" s="198" t="s">
        <v>440</v>
      </c>
      <c r="B90" s="70">
        <v>1400</v>
      </c>
      <c r="C90" s="427">
        <v>1224.3999999999996</v>
      </c>
      <c r="D90" s="124">
        <f>-(D10+D11+D12+D20)+'Розшифровка фінрезультати'!E7+'Розшифровка фінрезультати'!E21+'Розшифровка фінрезультати'!E23</f>
        <v>2023</v>
      </c>
      <c r="E90" s="427">
        <v>2896.4</v>
      </c>
      <c r="F90" s="124">
        <v>2023</v>
      </c>
      <c r="G90" s="136">
        <f t="shared" si="20"/>
        <v>-873.40000000000009</v>
      </c>
      <c r="H90" s="136">
        <f t="shared" si="21"/>
        <v>69.845325231321638</v>
      </c>
      <c r="I90" s="71"/>
    </row>
    <row r="91" spans="1:9" s="58" customFormat="1" ht="32.25" customHeight="1">
      <c r="A91" s="198" t="s">
        <v>5</v>
      </c>
      <c r="B91" s="70">
        <v>1410</v>
      </c>
      <c r="C91" s="427">
        <v>1762.2</v>
      </c>
      <c r="D91" s="124">
        <f>-(D13+D25)+'Розшифровка фінрезультати'!E33+'Розшифровка фінрезультати'!E36</f>
        <v>2084.7000000000003</v>
      </c>
      <c r="E91" s="427">
        <v>1876.3</v>
      </c>
      <c r="F91" s="124">
        <v>2084.7000000000003</v>
      </c>
      <c r="G91" s="136">
        <f t="shared" si="20"/>
        <v>208.40000000000032</v>
      </c>
      <c r="H91" s="136">
        <f t="shared" si="21"/>
        <v>111.10696583701969</v>
      </c>
      <c r="I91" s="71"/>
    </row>
    <row r="92" spans="1:9" s="58" customFormat="1" ht="32.25" customHeight="1">
      <c r="A92" s="198" t="s">
        <v>6</v>
      </c>
      <c r="B92" s="70">
        <v>1420</v>
      </c>
      <c r="C92" s="427">
        <v>365.40000000000003</v>
      </c>
      <c r="D92" s="124">
        <f>-(D14+D26)+'Розшифровка фінрезультати'!E34</f>
        <v>423.09999999999997</v>
      </c>
      <c r="E92" s="427">
        <v>409.8</v>
      </c>
      <c r="F92" s="124">
        <v>423.09999999999997</v>
      </c>
      <c r="G92" s="136">
        <f t="shared" si="20"/>
        <v>13.299999999999955</v>
      </c>
      <c r="H92" s="136">
        <f t="shared" si="21"/>
        <v>103.24548560273303</v>
      </c>
      <c r="I92" s="71"/>
    </row>
    <row r="93" spans="1:9" s="58" customFormat="1" ht="32.25" customHeight="1">
      <c r="A93" s="198" t="s">
        <v>7</v>
      </c>
      <c r="B93" s="70">
        <v>1430</v>
      </c>
      <c r="C93" s="427">
        <v>431.5</v>
      </c>
      <c r="D93" s="124">
        <f>-(D16+D27)</f>
        <v>699.9</v>
      </c>
      <c r="E93" s="427">
        <v>434.6</v>
      </c>
      <c r="F93" s="124">
        <v>699.9</v>
      </c>
      <c r="G93" s="136">
        <f t="shared" si="20"/>
        <v>265.29999999999995</v>
      </c>
      <c r="H93" s="136">
        <f t="shared" si="21"/>
        <v>161.04463874827425</v>
      </c>
      <c r="I93" s="71"/>
    </row>
    <row r="94" spans="1:9" s="58" customFormat="1" ht="32.25" customHeight="1">
      <c r="A94" s="198" t="s">
        <v>27</v>
      </c>
      <c r="B94" s="70">
        <v>1440</v>
      </c>
      <c r="C94" s="428">
        <v>860.90000000000009</v>
      </c>
      <c r="D94" s="124">
        <v>728.8</v>
      </c>
      <c r="E94" s="427">
        <v>838.9</v>
      </c>
      <c r="F94" s="124">
        <v>728.8</v>
      </c>
      <c r="G94" s="136">
        <f t="shared" si="20"/>
        <v>-110.10000000000002</v>
      </c>
      <c r="H94" s="136">
        <f t="shared" si="21"/>
        <v>86.875670520920238</v>
      </c>
      <c r="I94" s="71"/>
    </row>
    <row r="95" spans="1:9" s="58" customFormat="1" ht="32.25" customHeight="1">
      <c r="A95" s="121" t="s">
        <v>50</v>
      </c>
      <c r="B95" s="336">
        <v>1450</v>
      </c>
      <c r="C95" s="335">
        <f>SUM(C90,C91:C94)</f>
        <v>4644.3999999999996</v>
      </c>
      <c r="D95" s="335">
        <f>SUM(D90,D91:D94)</f>
        <v>5959.5000000000009</v>
      </c>
      <c r="E95" s="335">
        <f>SUM(E90,E91:E94)</f>
        <v>6456</v>
      </c>
      <c r="F95" s="335">
        <v>5959.5000000000009</v>
      </c>
      <c r="G95" s="132">
        <f t="shared" si="20"/>
        <v>-496.49999999999909</v>
      </c>
      <c r="H95" s="132">
        <f t="shared" si="21"/>
        <v>92.309479553903358</v>
      </c>
      <c r="I95" s="121"/>
    </row>
    <row r="96" spans="1:9" s="3" customFormat="1" ht="20">
      <c r="A96" s="72"/>
      <c r="B96" s="73"/>
      <c r="C96" s="73"/>
      <c r="D96" s="73"/>
      <c r="E96" s="73"/>
      <c r="F96" s="73"/>
      <c r="G96" s="73"/>
      <c r="H96" s="73"/>
      <c r="I96" s="73"/>
    </row>
    <row r="97" spans="1:9" s="247" customFormat="1" ht="60.75" customHeight="1">
      <c r="A97" s="243" t="s">
        <v>430</v>
      </c>
      <c r="B97" s="244"/>
      <c r="C97" s="498" t="s">
        <v>434</v>
      </c>
      <c r="D97" s="498"/>
      <c r="E97" s="245"/>
      <c r="F97" s="499" t="s">
        <v>587</v>
      </c>
      <c r="G97" s="499"/>
      <c r="H97" s="499"/>
      <c r="I97" s="246"/>
    </row>
    <row r="98" spans="1:9" s="248" customFormat="1">
      <c r="A98" s="233" t="s">
        <v>362</v>
      </c>
      <c r="B98" s="234"/>
      <c r="C98" s="475" t="s">
        <v>66</v>
      </c>
      <c r="D98" s="475"/>
      <c r="E98" s="234"/>
      <c r="F98" s="471" t="s">
        <v>174</v>
      </c>
      <c r="G98" s="471"/>
      <c r="H98" s="471"/>
      <c r="I98" s="237"/>
    </row>
    <row r="99" spans="1:9">
      <c r="A99" s="13"/>
      <c r="B99" s="195"/>
      <c r="C99" s="195"/>
      <c r="D99" s="195"/>
      <c r="E99" s="195"/>
      <c r="F99" s="195"/>
      <c r="G99" s="195"/>
      <c r="H99" s="195"/>
      <c r="I99" s="195"/>
    </row>
    <row r="100" spans="1:9">
      <c r="A100" s="13"/>
      <c r="B100" s="14"/>
      <c r="C100" s="14"/>
      <c r="D100" s="14"/>
      <c r="E100" s="14"/>
      <c r="F100" s="14"/>
      <c r="G100" s="14"/>
      <c r="H100" s="14"/>
      <c r="I100" s="14"/>
    </row>
    <row r="101" spans="1:9">
      <c r="A101" s="13"/>
      <c r="B101" s="14"/>
      <c r="C101" s="14"/>
      <c r="D101" s="14"/>
      <c r="E101" s="14"/>
      <c r="F101" s="14"/>
      <c r="G101" s="14"/>
      <c r="H101" s="14"/>
      <c r="I101" s="14"/>
    </row>
    <row r="102" spans="1:9">
      <c r="A102" s="13"/>
      <c r="B102" s="14"/>
      <c r="C102" s="14"/>
      <c r="D102" s="14"/>
      <c r="E102" s="14"/>
      <c r="F102" s="14"/>
      <c r="G102" s="14"/>
      <c r="H102" s="14"/>
      <c r="I102" s="14"/>
    </row>
    <row r="103" spans="1:9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>
      <c r="A105" s="13"/>
      <c r="B105" s="14"/>
      <c r="C105" s="14"/>
      <c r="D105" s="14"/>
      <c r="E105" s="14"/>
      <c r="F105" s="14"/>
      <c r="G105" s="14"/>
      <c r="H105" s="14"/>
      <c r="I105" s="14"/>
    </row>
    <row r="106" spans="1:9">
      <c r="A106" s="6"/>
    </row>
    <row r="107" spans="1:9">
      <c r="A107" s="6"/>
    </row>
    <row r="108" spans="1:9">
      <c r="A108" s="6"/>
    </row>
    <row r="109" spans="1:9">
      <c r="A109" s="6"/>
    </row>
    <row r="110" spans="1:9">
      <c r="A110" s="6"/>
    </row>
    <row r="111" spans="1:9">
      <c r="A111" s="6"/>
    </row>
    <row r="112" spans="1:9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</sheetData>
  <mergeCells count="11">
    <mergeCell ref="C98:D98"/>
    <mergeCell ref="F98:H98"/>
    <mergeCell ref="C97:D97"/>
    <mergeCell ref="F97:H97"/>
    <mergeCell ref="A2:I2"/>
    <mergeCell ref="C4:D4"/>
    <mergeCell ref="E4:I4"/>
    <mergeCell ref="B4:B5"/>
    <mergeCell ref="A4:A5"/>
    <mergeCell ref="A7:I7"/>
    <mergeCell ref="A81:I81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49" fitToHeight="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66"/>
  <sheetViews>
    <sheetView topLeftCell="A31" zoomScaleNormal="100" zoomScaleSheetLayoutView="87" workbookViewId="0">
      <selection activeCell="C4" sqref="C4:D4"/>
    </sheetView>
  </sheetViews>
  <sheetFormatPr defaultColWidth="9.08984375" defaultRowHeight="18"/>
  <cols>
    <col min="1" max="1" width="58" style="2" customWidth="1"/>
    <col min="2" max="2" width="12.90625" style="60" customWidth="1"/>
    <col min="3" max="3" width="15.6328125" style="126" customWidth="1"/>
    <col min="4" max="4" width="18" style="60" customWidth="1"/>
    <col min="5" max="5" width="16.6328125" style="60" customWidth="1"/>
    <col min="6" max="7" width="16.36328125" style="60" customWidth="1"/>
    <col min="8" max="9" width="9.08984375" style="2"/>
    <col min="10" max="10" width="10.08984375" style="2" bestFit="1" customWidth="1"/>
    <col min="11" max="11" width="9.08984375" style="2"/>
    <col min="12" max="12" width="10.08984375" style="2" bestFit="1" customWidth="1"/>
    <col min="13" max="16384" width="9.08984375" style="2"/>
  </cols>
  <sheetData>
    <row r="1" spans="1:7">
      <c r="A1" s="196"/>
      <c r="B1" s="195"/>
      <c r="C1" s="195"/>
      <c r="D1" s="195"/>
      <c r="E1" s="195"/>
      <c r="F1" s="195"/>
      <c r="G1" s="195"/>
    </row>
    <row r="2" spans="1:7">
      <c r="A2" s="507" t="s">
        <v>417</v>
      </c>
      <c r="B2" s="507"/>
      <c r="C2" s="507"/>
      <c r="D2" s="507"/>
      <c r="E2" s="507"/>
      <c r="F2" s="507"/>
      <c r="G2" s="507"/>
    </row>
    <row r="3" spans="1:7">
      <c r="A3" s="193"/>
      <c r="B3" s="181"/>
      <c r="C3" s="181"/>
      <c r="D3" s="193"/>
      <c r="E3" s="193"/>
      <c r="F3" s="193"/>
      <c r="G3" s="181" t="s">
        <v>463</v>
      </c>
    </row>
    <row r="4" spans="1:7" ht="66.75" customHeight="1">
      <c r="A4" s="188" t="s">
        <v>155</v>
      </c>
      <c r="B4" s="189" t="s">
        <v>18</v>
      </c>
      <c r="C4" s="11" t="s">
        <v>456</v>
      </c>
      <c r="D4" s="11" t="s">
        <v>457</v>
      </c>
      <c r="E4" s="189" t="s">
        <v>458</v>
      </c>
      <c r="F4" s="189" t="s">
        <v>435</v>
      </c>
      <c r="G4" s="190" t="s">
        <v>459</v>
      </c>
    </row>
    <row r="5" spans="1:7" ht="18" customHeight="1">
      <c r="A5" s="56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</row>
    <row r="6" spans="1:7" ht="52.5" customHeight="1">
      <c r="A6" s="191" t="s">
        <v>394</v>
      </c>
      <c r="B6" s="185">
        <v>1018</v>
      </c>
      <c r="C6" s="144">
        <f>SUM(C7:C19)</f>
        <v>752.40000000000009</v>
      </c>
      <c r="D6" s="144">
        <f t="shared" ref="D6:E6" si="0">SUM(D7:D19)</f>
        <v>769.19999999999993</v>
      </c>
      <c r="E6" s="144">
        <f t="shared" si="0"/>
        <v>690.7</v>
      </c>
      <c r="F6" s="144">
        <f>E6-D6</f>
        <v>-78.499999999999886</v>
      </c>
      <c r="G6" s="175">
        <f>IF(D6=0,0,E6/D6*100)</f>
        <v>89.794591783671365</v>
      </c>
    </row>
    <row r="7" spans="1:7" ht="20.399999999999999" customHeight="1">
      <c r="A7" s="161" t="s">
        <v>490</v>
      </c>
      <c r="B7" s="185"/>
      <c r="C7" s="444">
        <v>25.2</v>
      </c>
      <c r="D7" s="147">
        <v>42.800000000000004</v>
      </c>
      <c r="E7" s="147">
        <v>38</v>
      </c>
      <c r="F7" s="147">
        <f t="shared" ref="F7:F17" si="1">E7-D7</f>
        <v>-4.8000000000000043</v>
      </c>
      <c r="G7" s="176">
        <f t="shared" ref="G7:G17" si="2">IF(D7=0,0,E7/D7*100)</f>
        <v>88.785046728971949</v>
      </c>
    </row>
    <row r="8" spans="1:7" ht="20.399999999999999" customHeight="1">
      <c r="A8" s="161" t="s">
        <v>491</v>
      </c>
      <c r="B8" s="185"/>
      <c r="C8" s="444">
        <v>440</v>
      </c>
      <c r="D8" s="147">
        <v>490.4</v>
      </c>
      <c r="E8" s="147">
        <v>370.2</v>
      </c>
      <c r="F8" s="147">
        <f t="shared" si="1"/>
        <v>-120.19999999999999</v>
      </c>
      <c r="G8" s="176">
        <f t="shared" si="2"/>
        <v>75.489396411092997</v>
      </c>
    </row>
    <row r="9" spans="1:7" ht="29.4" customHeight="1">
      <c r="A9" s="161" t="s">
        <v>492</v>
      </c>
      <c r="B9" s="185"/>
      <c r="C9" s="444">
        <v>3</v>
      </c>
      <c r="D9" s="147">
        <v>4.3000000000000007</v>
      </c>
      <c r="E9" s="147">
        <v>3.1</v>
      </c>
      <c r="F9" s="147">
        <f t="shared" si="1"/>
        <v>-1.2000000000000006</v>
      </c>
      <c r="G9" s="176">
        <f t="shared" si="2"/>
        <v>72.093023255813947</v>
      </c>
    </row>
    <row r="10" spans="1:7" ht="20.399999999999999" customHeight="1">
      <c r="A10" s="161" t="s">
        <v>493</v>
      </c>
      <c r="B10" s="185"/>
      <c r="C10" s="444">
        <v>9</v>
      </c>
      <c r="D10" s="147">
        <v>17</v>
      </c>
      <c r="E10" s="147">
        <v>14.8</v>
      </c>
      <c r="F10" s="147">
        <f t="shared" si="1"/>
        <v>-2.1999999999999993</v>
      </c>
      <c r="G10" s="176">
        <f t="shared" si="2"/>
        <v>87.058823529411768</v>
      </c>
    </row>
    <row r="11" spans="1:7" ht="20.399999999999999" customHeight="1">
      <c r="A11" s="161" t="s">
        <v>494</v>
      </c>
      <c r="B11" s="185"/>
      <c r="C11" s="444">
        <v>229.9</v>
      </c>
      <c r="D11" s="147">
        <v>149.5</v>
      </c>
      <c r="E11" s="147">
        <v>256.10000000000002</v>
      </c>
      <c r="F11" s="147">
        <f t="shared" si="1"/>
        <v>106.60000000000002</v>
      </c>
      <c r="G11" s="176">
        <f t="shared" si="2"/>
        <v>171.30434782608697</v>
      </c>
    </row>
    <row r="12" spans="1:7" ht="24.65" customHeight="1">
      <c r="A12" s="161" t="s">
        <v>495</v>
      </c>
      <c r="B12" s="185"/>
      <c r="C12" s="444">
        <v>0.1</v>
      </c>
      <c r="D12" s="147">
        <v>0.1</v>
      </c>
      <c r="E12" s="144">
        <v>0</v>
      </c>
      <c r="F12" s="147">
        <f t="shared" si="1"/>
        <v>-0.1</v>
      </c>
      <c r="G12" s="176">
        <f t="shared" si="2"/>
        <v>0</v>
      </c>
    </row>
    <row r="13" spans="1:7" ht="24.65" customHeight="1">
      <c r="A13" s="161" t="s">
        <v>496</v>
      </c>
      <c r="B13" s="185"/>
      <c r="C13" s="444">
        <v>0.6</v>
      </c>
      <c r="D13" s="147">
        <v>6</v>
      </c>
      <c r="E13" s="147">
        <v>7.8</v>
      </c>
      <c r="F13" s="147">
        <f t="shared" si="1"/>
        <v>1.7999999999999998</v>
      </c>
      <c r="G13" s="176">
        <f t="shared" si="2"/>
        <v>130</v>
      </c>
    </row>
    <row r="14" spans="1:7" ht="24.65" customHeight="1">
      <c r="A14" s="161" t="s">
        <v>497</v>
      </c>
      <c r="B14" s="185"/>
      <c r="C14" s="444">
        <v>23</v>
      </c>
      <c r="D14" s="147">
        <v>5.3</v>
      </c>
      <c r="E14" s="144">
        <v>0</v>
      </c>
      <c r="F14" s="147">
        <f t="shared" si="1"/>
        <v>-5.3</v>
      </c>
      <c r="G14" s="176">
        <f t="shared" si="2"/>
        <v>0</v>
      </c>
    </row>
    <row r="15" spans="1:7" ht="24.65" customHeight="1">
      <c r="A15" s="161" t="s">
        <v>498</v>
      </c>
      <c r="B15" s="185"/>
      <c r="C15" s="444">
        <v>2.9</v>
      </c>
      <c r="D15" s="147">
        <v>12</v>
      </c>
      <c r="E15" s="144">
        <v>0</v>
      </c>
      <c r="F15" s="147">
        <f t="shared" si="1"/>
        <v>-12</v>
      </c>
      <c r="G15" s="176">
        <f t="shared" si="2"/>
        <v>0</v>
      </c>
    </row>
    <row r="16" spans="1:7" ht="24.65" customHeight="1">
      <c r="A16" s="161" t="s">
        <v>499</v>
      </c>
      <c r="B16" s="185"/>
      <c r="C16" s="445">
        <v>0</v>
      </c>
      <c r="D16" s="147">
        <v>4</v>
      </c>
      <c r="E16" s="144">
        <v>0</v>
      </c>
      <c r="F16" s="147">
        <f t="shared" si="1"/>
        <v>-4</v>
      </c>
      <c r="G16" s="176">
        <f t="shared" si="2"/>
        <v>0</v>
      </c>
    </row>
    <row r="17" spans="1:12" ht="29.4" customHeight="1">
      <c r="A17" s="161" t="s">
        <v>500</v>
      </c>
      <c r="B17" s="185"/>
      <c r="C17" s="445">
        <v>0</v>
      </c>
      <c r="D17" s="147">
        <v>3.2</v>
      </c>
      <c r="E17" s="147">
        <v>0.7</v>
      </c>
      <c r="F17" s="147">
        <f t="shared" si="1"/>
        <v>-2.5</v>
      </c>
      <c r="G17" s="176">
        <f t="shared" si="2"/>
        <v>21.874999999999996</v>
      </c>
    </row>
    <row r="18" spans="1:12" ht="31.25" customHeight="1">
      <c r="A18" s="161" t="s">
        <v>501</v>
      </c>
      <c r="B18" s="183"/>
      <c r="C18" s="445">
        <v>0</v>
      </c>
      <c r="D18" s="147">
        <v>34.6</v>
      </c>
      <c r="E18" s="147">
        <v>0</v>
      </c>
      <c r="F18" s="147">
        <f t="shared" ref="F18:F42" si="3">E18-D18</f>
        <v>-34.6</v>
      </c>
      <c r="G18" s="176">
        <f t="shared" ref="G18:G42" si="4">IF(D18=0,0,E18/D18*100)</f>
        <v>0</v>
      </c>
    </row>
    <row r="19" spans="1:12" ht="22.5" customHeight="1">
      <c r="A19" s="161" t="s">
        <v>502</v>
      </c>
      <c r="B19" s="183"/>
      <c r="C19" s="444">
        <v>18.7</v>
      </c>
      <c r="D19" s="426">
        <v>0</v>
      </c>
      <c r="E19" s="147">
        <v>0</v>
      </c>
      <c r="F19" s="147">
        <f t="shared" si="3"/>
        <v>0</v>
      </c>
      <c r="G19" s="176">
        <f t="shared" si="4"/>
        <v>0</v>
      </c>
    </row>
    <row r="20" spans="1:12" s="58" customFormat="1" ht="31.5" customHeight="1">
      <c r="A20" s="191" t="s">
        <v>395</v>
      </c>
      <c r="B20" s="177">
        <v>1049</v>
      </c>
      <c r="C20" s="144">
        <f>SUM(C21:C24)</f>
        <v>24.6</v>
      </c>
      <c r="D20" s="144">
        <f>SUM(D21:D24)</f>
        <v>42.9</v>
      </c>
      <c r="E20" s="144">
        <f>SUM(E21:E24)</f>
        <v>22.2</v>
      </c>
      <c r="F20" s="144">
        <f t="shared" si="3"/>
        <v>-20.7</v>
      </c>
      <c r="G20" s="175">
        <f t="shared" si="4"/>
        <v>51.748251748251747</v>
      </c>
      <c r="L20" s="180"/>
    </row>
    <row r="21" spans="1:12" s="58" customFormat="1" ht="24.65" customHeight="1">
      <c r="A21" s="161" t="s">
        <v>503</v>
      </c>
      <c r="B21" s="177"/>
      <c r="C21" s="444">
        <v>14.6</v>
      </c>
      <c r="D21" s="444">
        <v>5</v>
      </c>
      <c r="E21" s="147">
        <v>15.4</v>
      </c>
      <c r="F21" s="147">
        <f t="shared" si="3"/>
        <v>10.4</v>
      </c>
      <c r="G21" s="176">
        <f t="shared" si="4"/>
        <v>308</v>
      </c>
      <c r="L21" s="180"/>
    </row>
    <row r="22" spans="1:12" s="58" customFormat="1" ht="20.399999999999999" customHeight="1">
      <c r="A22" s="161" t="s">
        <v>504</v>
      </c>
      <c r="B22" s="177"/>
      <c r="C22" s="444">
        <v>7.9</v>
      </c>
      <c r="D22" s="444">
        <v>6.5000000000000009</v>
      </c>
      <c r="E22" s="147">
        <v>5.6</v>
      </c>
      <c r="F22" s="147">
        <f t="shared" si="3"/>
        <v>-0.90000000000000124</v>
      </c>
      <c r="G22" s="176">
        <f t="shared" si="4"/>
        <v>86.153846153846132</v>
      </c>
      <c r="L22" s="180"/>
    </row>
    <row r="23" spans="1:12" ht="22.5" customHeight="1">
      <c r="A23" s="161" t="s">
        <v>505</v>
      </c>
      <c r="B23" s="187"/>
      <c r="C23" s="444">
        <v>2.1</v>
      </c>
      <c r="D23" s="444">
        <v>2</v>
      </c>
      <c r="E23" s="147">
        <v>1.2</v>
      </c>
      <c r="F23" s="147">
        <f t="shared" si="3"/>
        <v>-0.8</v>
      </c>
      <c r="G23" s="176">
        <f t="shared" si="4"/>
        <v>60</v>
      </c>
    </row>
    <row r="24" spans="1:12" ht="31.25" customHeight="1">
      <c r="A24" s="161" t="s">
        <v>506</v>
      </c>
      <c r="B24" s="187"/>
      <c r="C24" s="444">
        <v>0</v>
      </c>
      <c r="D24" s="444">
        <v>29.4</v>
      </c>
      <c r="E24" s="147">
        <v>0</v>
      </c>
      <c r="F24" s="147">
        <f t="shared" si="3"/>
        <v>-29.4</v>
      </c>
      <c r="G24" s="176">
        <f t="shared" si="4"/>
        <v>0</v>
      </c>
    </row>
    <row r="25" spans="1:12" s="58" customFormat="1" ht="24" customHeight="1">
      <c r="A25" s="150" t="s">
        <v>396</v>
      </c>
      <c r="B25" s="177">
        <v>1067</v>
      </c>
      <c r="C25" s="144">
        <f>SUM(C26:C27)</f>
        <v>0</v>
      </c>
      <c r="D25" s="144">
        <f t="shared" ref="D25:E25" si="5">SUM(D26:D27)</f>
        <v>0</v>
      </c>
      <c r="E25" s="144">
        <f t="shared" si="5"/>
        <v>0</v>
      </c>
      <c r="F25" s="147">
        <f t="shared" si="3"/>
        <v>0</v>
      </c>
      <c r="G25" s="176">
        <f t="shared" si="4"/>
        <v>0</v>
      </c>
    </row>
    <row r="26" spans="1:12" ht="22.5" customHeight="1">
      <c r="A26" s="161"/>
      <c r="B26" s="187"/>
      <c r="C26" s="147"/>
      <c r="D26" s="147"/>
      <c r="E26" s="147"/>
      <c r="F26" s="147">
        <f t="shared" si="3"/>
        <v>0</v>
      </c>
      <c r="G26" s="176">
        <f t="shared" si="4"/>
        <v>0</v>
      </c>
    </row>
    <row r="27" spans="1:12" ht="22.5" customHeight="1">
      <c r="A27" s="161"/>
      <c r="B27" s="187"/>
      <c r="C27" s="147"/>
      <c r="D27" s="147"/>
      <c r="E27" s="147"/>
      <c r="F27" s="147">
        <f t="shared" si="3"/>
        <v>0</v>
      </c>
      <c r="G27" s="176">
        <f t="shared" si="4"/>
        <v>0</v>
      </c>
    </row>
    <row r="28" spans="1:12" s="58" customFormat="1" ht="31.5" customHeight="1">
      <c r="A28" s="191" t="s">
        <v>429</v>
      </c>
      <c r="B28" s="177">
        <v>1073</v>
      </c>
      <c r="C28" s="144">
        <f>SUM(C29:C31)</f>
        <v>1850.3999999999999</v>
      </c>
      <c r="D28" s="144">
        <f>SUM(D29:D31)</f>
        <v>2851.4999999999995</v>
      </c>
      <c r="E28" s="144">
        <f>SUM(E29:E31)</f>
        <v>3142.5</v>
      </c>
      <c r="F28" s="144">
        <f t="shared" si="3"/>
        <v>291.00000000000045</v>
      </c>
      <c r="G28" s="144">
        <f t="shared" si="4"/>
        <v>110.20515518148343</v>
      </c>
    </row>
    <row r="29" spans="1:12" s="58" customFormat="1" ht="31.5" customHeight="1">
      <c r="A29" s="161" t="s">
        <v>507</v>
      </c>
      <c r="B29" s="177"/>
      <c r="C29" s="444">
        <v>1840.1</v>
      </c>
      <c r="D29" s="444">
        <v>2849.8999999999996</v>
      </c>
      <c r="E29" s="147">
        <v>3141.1</v>
      </c>
      <c r="F29" s="147">
        <f t="shared" si="3"/>
        <v>291.20000000000027</v>
      </c>
      <c r="G29" s="176">
        <f t="shared" si="4"/>
        <v>110.21790238253975</v>
      </c>
    </row>
    <row r="30" spans="1:12" ht="27" customHeight="1">
      <c r="A30" s="161" t="s">
        <v>508</v>
      </c>
      <c r="B30" s="187"/>
      <c r="C30" s="444">
        <v>0.6</v>
      </c>
      <c r="D30" s="444">
        <v>1.6</v>
      </c>
      <c r="E30" s="147">
        <v>0</v>
      </c>
      <c r="F30" s="147">
        <f t="shared" si="3"/>
        <v>-1.6</v>
      </c>
      <c r="G30" s="176">
        <f t="shared" si="4"/>
        <v>0</v>
      </c>
    </row>
    <row r="31" spans="1:12" ht="22.5" customHeight="1">
      <c r="A31" s="161" t="s">
        <v>509</v>
      </c>
      <c r="B31" s="187"/>
      <c r="C31" s="444">
        <v>9.6999999999999993</v>
      </c>
      <c r="D31" s="444">
        <v>0</v>
      </c>
      <c r="E31" s="147">
        <v>1.4</v>
      </c>
      <c r="F31" s="147">
        <f t="shared" si="3"/>
        <v>1.4</v>
      </c>
      <c r="G31" s="176">
        <f t="shared" si="4"/>
        <v>0</v>
      </c>
    </row>
    <row r="32" spans="1:12" s="58" customFormat="1" ht="31.5" customHeight="1">
      <c r="A32" s="191" t="s">
        <v>397</v>
      </c>
      <c r="B32" s="177">
        <v>1086</v>
      </c>
      <c r="C32" s="144">
        <f>SUM(C33:C36)</f>
        <v>16.399999999999999</v>
      </c>
      <c r="D32" s="144">
        <f>SUM(D33:D36)</f>
        <v>6.6000000000000014</v>
      </c>
      <c r="E32" s="144">
        <f>SUM(E33:E36)</f>
        <v>10.600000000000001</v>
      </c>
      <c r="F32" s="144">
        <f t="shared" si="3"/>
        <v>4</v>
      </c>
      <c r="G32" s="175">
        <f t="shared" si="4"/>
        <v>160.60606060606059</v>
      </c>
    </row>
    <row r="33" spans="1:8" s="347" customFormat="1" ht="31.5" customHeight="1">
      <c r="A33" s="161" t="s">
        <v>510</v>
      </c>
      <c r="B33" s="177"/>
      <c r="C33" s="444">
        <v>7.3</v>
      </c>
      <c r="D33" s="444">
        <v>5.5000000000000009</v>
      </c>
      <c r="E33" s="147">
        <v>5.9</v>
      </c>
      <c r="F33" s="147">
        <f t="shared" si="3"/>
        <v>0.39999999999999947</v>
      </c>
      <c r="G33" s="176">
        <f t="shared" si="4"/>
        <v>107.27272727272725</v>
      </c>
    </row>
    <row r="34" spans="1:8" s="348" customFormat="1" ht="28.25" customHeight="1">
      <c r="A34" s="161" t="s">
        <v>511</v>
      </c>
      <c r="B34" s="187"/>
      <c r="C34" s="444">
        <v>2.1</v>
      </c>
      <c r="D34" s="444">
        <v>1.1000000000000001</v>
      </c>
      <c r="E34" s="147">
        <v>1.2</v>
      </c>
      <c r="F34" s="147">
        <f t="shared" si="3"/>
        <v>9.9999999999999867E-2</v>
      </c>
      <c r="G34" s="176">
        <f t="shared" si="4"/>
        <v>109.09090909090908</v>
      </c>
    </row>
    <row r="35" spans="1:8" s="348" customFormat="1" ht="22.5" customHeight="1">
      <c r="A35" s="161" t="s">
        <v>512</v>
      </c>
      <c r="B35" s="187"/>
      <c r="C35" s="444">
        <v>0.6</v>
      </c>
      <c r="D35" s="444">
        <v>0</v>
      </c>
      <c r="E35" s="147"/>
      <c r="F35" s="147">
        <f t="shared" si="3"/>
        <v>0</v>
      </c>
      <c r="G35" s="176">
        <f t="shared" si="4"/>
        <v>0</v>
      </c>
    </row>
    <row r="36" spans="1:8" s="348" customFormat="1" ht="22.5" customHeight="1">
      <c r="A36" s="161" t="s">
        <v>513</v>
      </c>
      <c r="B36" s="187"/>
      <c r="C36" s="444">
        <v>6.4</v>
      </c>
      <c r="D36" s="444">
        <v>0</v>
      </c>
      <c r="E36" s="147">
        <v>3.5</v>
      </c>
      <c r="F36" s="147">
        <f t="shared" si="3"/>
        <v>3.5</v>
      </c>
      <c r="G36" s="176">
        <f t="shared" si="4"/>
        <v>0</v>
      </c>
    </row>
    <row r="37" spans="1:8" s="58" customFormat="1" ht="31.5" customHeight="1">
      <c r="A37" s="191" t="s">
        <v>428</v>
      </c>
      <c r="B37" s="177">
        <v>1152</v>
      </c>
      <c r="C37" s="144">
        <f>SUM(C38:C39)</f>
        <v>211</v>
      </c>
      <c r="D37" s="144">
        <f t="shared" ref="D37:E37" si="6">SUM(D38:D39)</f>
        <v>205</v>
      </c>
      <c r="E37" s="144">
        <f t="shared" si="6"/>
        <v>209.9</v>
      </c>
      <c r="F37" s="144">
        <f t="shared" si="3"/>
        <v>4.9000000000000057</v>
      </c>
      <c r="G37" s="144">
        <f t="shared" si="4"/>
        <v>102.39024390243902</v>
      </c>
    </row>
    <row r="38" spans="1:8" ht="24" customHeight="1">
      <c r="A38" s="161" t="s">
        <v>514</v>
      </c>
      <c r="B38" s="187"/>
      <c r="C38" s="444">
        <v>211</v>
      </c>
      <c r="D38" s="444">
        <v>205</v>
      </c>
      <c r="E38" s="147">
        <v>209.9</v>
      </c>
      <c r="F38" s="147">
        <f t="shared" si="3"/>
        <v>4.9000000000000057</v>
      </c>
      <c r="G38" s="176">
        <f t="shared" si="4"/>
        <v>102.39024390243902</v>
      </c>
    </row>
    <row r="39" spans="1:8" ht="22.5" customHeight="1">
      <c r="A39" s="161"/>
      <c r="B39" s="187"/>
      <c r="C39" s="147"/>
      <c r="D39" s="147"/>
      <c r="E39" s="147"/>
      <c r="F39" s="147">
        <f t="shared" si="3"/>
        <v>0</v>
      </c>
      <c r="G39" s="176">
        <f t="shared" si="4"/>
        <v>0</v>
      </c>
    </row>
    <row r="40" spans="1:8" s="58" customFormat="1" ht="31.5" customHeight="1">
      <c r="A40" s="191" t="s">
        <v>436</v>
      </c>
      <c r="B40" s="177">
        <v>1162</v>
      </c>
      <c r="C40" s="144">
        <f>SUM(C41:C42)</f>
        <v>0</v>
      </c>
      <c r="D40" s="144">
        <f t="shared" ref="D40:E40" si="7">SUM(D41:D42)</f>
        <v>0</v>
      </c>
      <c r="E40" s="144">
        <f t="shared" si="7"/>
        <v>0</v>
      </c>
      <c r="F40" s="144">
        <f t="shared" si="3"/>
        <v>0</v>
      </c>
      <c r="G40" s="144">
        <f t="shared" si="4"/>
        <v>0</v>
      </c>
    </row>
    <row r="41" spans="1:8" ht="22.5" customHeight="1">
      <c r="A41" s="161"/>
      <c r="B41" s="187"/>
      <c r="C41" s="147"/>
      <c r="D41" s="147"/>
      <c r="E41" s="147"/>
      <c r="F41" s="147">
        <f t="shared" si="3"/>
        <v>0</v>
      </c>
      <c r="G41" s="176">
        <f t="shared" si="4"/>
        <v>0</v>
      </c>
    </row>
    <row r="42" spans="1:8" ht="22.5" customHeight="1">
      <c r="A42" s="161"/>
      <c r="B42" s="187"/>
      <c r="C42" s="147"/>
      <c r="D42" s="147"/>
      <c r="E42" s="147"/>
      <c r="F42" s="147">
        <f t="shared" si="3"/>
        <v>0</v>
      </c>
      <c r="G42" s="176">
        <f t="shared" si="4"/>
        <v>0</v>
      </c>
    </row>
    <row r="43" spans="1:8" s="255" customFormat="1" ht="53.25" customHeight="1">
      <c r="A43" s="251" t="s">
        <v>446</v>
      </c>
      <c r="B43" s="252"/>
      <c r="C43" s="508" t="s">
        <v>434</v>
      </c>
      <c r="D43" s="508"/>
      <c r="E43" s="253"/>
      <c r="F43" s="511" t="s">
        <v>587</v>
      </c>
      <c r="G43" s="511"/>
      <c r="H43" s="254"/>
    </row>
    <row r="44" spans="1:8" s="250" customFormat="1" ht="13">
      <c r="A44" s="256" t="s">
        <v>362</v>
      </c>
      <c r="B44" s="249"/>
      <c r="C44" s="509" t="s">
        <v>368</v>
      </c>
      <c r="D44" s="509"/>
      <c r="E44" s="249"/>
      <c r="F44" s="510" t="s">
        <v>174</v>
      </c>
      <c r="G44" s="510"/>
      <c r="H44" s="257"/>
    </row>
    <row r="45" spans="1:8">
      <c r="A45" s="13"/>
      <c r="B45" s="195"/>
      <c r="C45" s="195"/>
      <c r="D45" s="194"/>
      <c r="E45" s="192"/>
      <c r="F45" s="192"/>
      <c r="G45" s="192"/>
    </row>
    <row r="46" spans="1:8">
      <c r="A46" s="113"/>
      <c r="B46" s="114"/>
      <c r="C46" s="114"/>
      <c r="D46" s="115"/>
      <c r="E46" s="116"/>
      <c r="F46" s="116"/>
      <c r="G46" s="116"/>
    </row>
    <row r="47" spans="1:8">
      <c r="A47" s="113"/>
      <c r="B47" s="114"/>
      <c r="C47" s="114"/>
      <c r="D47" s="115"/>
      <c r="E47" s="116"/>
      <c r="F47" s="116"/>
      <c r="G47" s="116"/>
    </row>
    <row r="48" spans="1:8">
      <c r="A48" s="113"/>
      <c r="B48" s="114"/>
      <c r="C48" s="114"/>
      <c r="D48" s="115"/>
      <c r="E48" s="116"/>
      <c r="F48" s="116"/>
      <c r="G48" s="116"/>
    </row>
    <row r="49" spans="1:7">
      <c r="A49" s="113"/>
      <c r="B49" s="114"/>
      <c r="C49" s="114"/>
      <c r="D49" s="115"/>
      <c r="E49" s="116"/>
      <c r="F49" s="116"/>
      <c r="G49" s="116"/>
    </row>
    <row r="50" spans="1:7">
      <c r="A50" s="113"/>
      <c r="B50" s="114"/>
      <c r="C50" s="114"/>
      <c r="D50" s="115"/>
      <c r="E50" s="116"/>
      <c r="F50" s="116"/>
      <c r="G50" s="116"/>
    </row>
    <row r="51" spans="1:7">
      <c r="A51" s="113"/>
      <c r="B51" s="114"/>
      <c r="C51" s="114"/>
      <c r="D51" s="115"/>
      <c r="E51" s="116"/>
      <c r="F51" s="116"/>
      <c r="G51" s="116"/>
    </row>
    <row r="52" spans="1:7">
      <c r="A52" s="113"/>
      <c r="B52" s="114"/>
      <c r="C52" s="114"/>
      <c r="D52" s="115"/>
      <c r="E52" s="116"/>
      <c r="F52" s="116"/>
      <c r="G52" s="116"/>
    </row>
    <row r="53" spans="1:7">
      <c r="A53" s="113"/>
      <c r="B53" s="114"/>
      <c r="C53" s="114"/>
      <c r="D53" s="115"/>
      <c r="E53" s="116"/>
      <c r="F53" s="116"/>
      <c r="G53" s="116"/>
    </row>
    <row r="54" spans="1:7">
      <c r="A54" s="113"/>
      <c r="B54" s="114"/>
      <c r="C54" s="114"/>
      <c r="D54" s="115"/>
      <c r="E54" s="116"/>
      <c r="F54" s="116"/>
      <c r="G54" s="116"/>
    </row>
    <row r="55" spans="1:7">
      <c r="A55" s="113"/>
      <c r="B55" s="114"/>
      <c r="C55" s="114"/>
      <c r="D55" s="115"/>
      <c r="E55" s="116"/>
      <c r="F55" s="116"/>
      <c r="G55" s="116"/>
    </row>
    <row r="56" spans="1:7">
      <c r="A56" s="113"/>
      <c r="B56" s="114"/>
      <c r="C56" s="114"/>
      <c r="D56" s="115"/>
      <c r="E56" s="116"/>
      <c r="F56" s="116"/>
      <c r="G56" s="116"/>
    </row>
    <row r="57" spans="1:7">
      <c r="A57" s="113"/>
      <c r="B57" s="114"/>
      <c r="C57" s="114"/>
      <c r="D57" s="115"/>
      <c r="E57" s="116"/>
      <c r="F57" s="116"/>
      <c r="G57" s="116"/>
    </row>
    <row r="58" spans="1:7">
      <c r="A58" s="113"/>
      <c r="B58" s="114"/>
      <c r="C58" s="114"/>
      <c r="D58" s="115"/>
      <c r="E58" s="116"/>
      <c r="F58" s="116"/>
      <c r="G58" s="116"/>
    </row>
    <row r="59" spans="1:7">
      <c r="A59" s="113"/>
      <c r="B59" s="114"/>
      <c r="C59" s="114"/>
      <c r="D59" s="115"/>
      <c r="E59" s="116"/>
      <c r="F59" s="116"/>
      <c r="G59" s="116"/>
    </row>
    <row r="60" spans="1:7">
      <c r="A60" s="113"/>
      <c r="B60" s="114"/>
      <c r="C60" s="114"/>
      <c r="D60" s="115"/>
      <c r="E60" s="116"/>
      <c r="F60" s="116"/>
      <c r="G60" s="116"/>
    </row>
    <row r="61" spans="1:7">
      <c r="A61" s="113"/>
      <c r="B61" s="114"/>
      <c r="C61" s="114"/>
      <c r="D61" s="115"/>
      <c r="E61" s="116"/>
      <c r="F61" s="116"/>
      <c r="G61" s="116"/>
    </row>
    <row r="62" spans="1:7">
      <c r="A62" s="113"/>
      <c r="B62" s="114"/>
      <c r="C62" s="114"/>
      <c r="D62" s="115"/>
      <c r="E62" s="116"/>
      <c r="F62" s="116"/>
      <c r="G62" s="116"/>
    </row>
    <row r="63" spans="1:7">
      <c r="A63" s="113"/>
      <c r="B63" s="114"/>
      <c r="C63" s="114"/>
      <c r="D63" s="115"/>
      <c r="E63" s="116"/>
      <c r="F63" s="116"/>
      <c r="G63" s="116"/>
    </row>
    <row r="64" spans="1:7">
      <c r="A64" s="113"/>
      <c r="B64" s="114"/>
      <c r="C64" s="114"/>
      <c r="D64" s="115"/>
      <c r="E64" s="116"/>
      <c r="F64" s="116"/>
      <c r="G64" s="116"/>
    </row>
    <row r="65" spans="1:7">
      <c r="A65" s="113"/>
      <c r="B65" s="114"/>
      <c r="C65" s="114"/>
      <c r="D65" s="115"/>
      <c r="E65" s="116"/>
      <c r="F65" s="116"/>
      <c r="G65" s="116"/>
    </row>
    <row r="66" spans="1:7">
      <c r="A66" s="113"/>
      <c r="B66" s="114"/>
      <c r="C66" s="114"/>
      <c r="D66" s="115"/>
      <c r="E66" s="116"/>
      <c r="F66" s="116"/>
      <c r="G66" s="116"/>
    </row>
    <row r="67" spans="1:7">
      <c r="A67" s="113"/>
      <c r="B67" s="114"/>
      <c r="C67" s="114"/>
      <c r="D67" s="115"/>
      <c r="E67" s="116"/>
      <c r="F67" s="116"/>
      <c r="G67" s="116"/>
    </row>
    <row r="68" spans="1:7">
      <c r="A68" s="113"/>
      <c r="B68" s="114"/>
      <c r="C68" s="114"/>
      <c r="D68" s="115"/>
      <c r="E68" s="116"/>
      <c r="F68" s="116"/>
      <c r="G68" s="116"/>
    </row>
    <row r="69" spans="1:7">
      <c r="A69" s="113"/>
      <c r="B69" s="114"/>
      <c r="C69" s="114"/>
      <c r="D69" s="115"/>
      <c r="E69" s="116"/>
      <c r="F69" s="116"/>
      <c r="G69" s="116"/>
    </row>
    <row r="70" spans="1:7">
      <c r="A70" s="113"/>
      <c r="B70" s="114"/>
      <c r="C70" s="114"/>
      <c r="D70" s="115"/>
      <c r="E70" s="116"/>
      <c r="F70" s="116"/>
      <c r="G70" s="116"/>
    </row>
    <row r="71" spans="1:7">
      <c r="A71" s="113"/>
      <c r="B71" s="114"/>
      <c r="C71" s="114"/>
      <c r="D71" s="115"/>
      <c r="E71" s="116"/>
      <c r="F71" s="116"/>
      <c r="G71" s="116"/>
    </row>
    <row r="72" spans="1:7">
      <c r="A72" s="113"/>
      <c r="B72" s="114"/>
      <c r="C72" s="114"/>
      <c r="D72" s="115"/>
      <c r="E72" s="116"/>
      <c r="F72" s="116"/>
      <c r="G72" s="116"/>
    </row>
    <row r="73" spans="1:7">
      <c r="A73" s="113"/>
      <c r="B73" s="114"/>
      <c r="C73" s="114"/>
      <c r="D73" s="115"/>
      <c r="E73" s="116"/>
      <c r="F73" s="116"/>
      <c r="G73" s="116"/>
    </row>
    <row r="74" spans="1:7">
      <c r="A74" s="113"/>
      <c r="B74" s="114"/>
      <c r="C74" s="114"/>
      <c r="D74" s="115"/>
      <c r="E74" s="116"/>
      <c r="F74" s="116"/>
      <c r="G74" s="116"/>
    </row>
    <row r="75" spans="1:7">
      <c r="A75" s="113"/>
      <c r="B75" s="114"/>
      <c r="C75" s="114"/>
      <c r="D75" s="115"/>
      <c r="E75" s="116"/>
      <c r="F75" s="116"/>
      <c r="G75" s="116"/>
    </row>
    <row r="76" spans="1:7">
      <c r="A76" s="113"/>
      <c r="D76" s="117"/>
      <c r="E76" s="118"/>
      <c r="F76" s="118"/>
      <c r="G76" s="118"/>
    </row>
    <row r="77" spans="1:7">
      <c r="A77" s="6"/>
      <c r="D77" s="117"/>
      <c r="E77" s="118"/>
      <c r="F77" s="118"/>
      <c r="G77" s="118"/>
    </row>
    <row r="78" spans="1:7">
      <c r="A78" s="6"/>
      <c r="D78" s="117"/>
      <c r="E78" s="118"/>
      <c r="F78" s="118"/>
      <c r="G78" s="118"/>
    </row>
    <row r="79" spans="1:7">
      <c r="A79" s="6"/>
      <c r="D79" s="117"/>
      <c r="E79" s="118"/>
      <c r="F79" s="118"/>
      <c r="G79" s="118"/>
    </row>
    <row r="80" spans="1:7">
      <c r="A80" s="6"/>
      <c r="D80" s="117"/>
      <c r="E80" s="118"/>
      <c r="F80" s="118"/>
      <c r="G80" s="118"/>
    </row>
    <row r="81" spans="1:7">
      <c r="A81" s="6"/>
      <c r="D81" s="117"/>
      <c r="E81" s="118"/>
      <c r="F81" s="118"/>
      <c r="G81" s="118"/>
    </row>
    <row r="82" spans="1:7">
      <c r="A82" s="6"/>
      <c r="D82" s="117"/>
      <c r="E82" s="118"/>
      <c r="F82" s="118"/>
      <c r="G82" s="118"/>
    </row>
    <row r="83" spans="1:7">
      <c r="A83" s="6"/>
      <c r="D83" s="117"/>
      <c r="E83" s="118"/>
      <c r="F83" s="118"/>
      <c r="G83" s="118"/>
    </row>
    <row r="84" spans="1:7">
      <c r="A84" s="6"/>
      <c r="D84" s="117"/>
      <c r="E84" s="118"/>
      <c r="F84" s="118"/>
      <c r="G84" s="118"/>
    </row>
    <row r="85" spans="1:7">
      <c r="A85" s="6"/>
      <c r="D85" s="117"/>
      <c r="E85" s="118"/>
      <c r="F85" s="118"/>
      <c r="G85" s="118"/>
    </row>
    <row r="86" spans="1:7">
      <c r="A86" s="6"/>
      <c r="D86" s="117"/>
      <c r="E86" s="118"/>
      <c r="F86" s="118"/>
      <c r="G86" s="118"/>
    </row>
    <row r="87" spans="1:7">
      <c r="A87" s="6"/>
      <c r="D87" s="117"/>
      <c r="E87" s="118"/>
      <c r="F87" s="118"/>
      <c r="G87" s="118"/>
    </row>
    <row r="88" spans="1:7">
      <c r="A88" s="6"/>
      <c r="D88" s="117"/>
      <c r="E88" s="118"/>
      <c r="F88" s="118"/>
      <c r="G88" s="118"/>
    </row>
    <row r="89" spans="1:7">
      <c r="A89" s="6"/>
      <c r="D89" s="117"/>
      <c r="E89" s="118"/>
      <c r="F89" s="118"/>
      <c r="G89" s="118"/>
    </row>
    <row r="90" spans="1:7">
      <c r="A90" s="6"/>
      <c r="D90" s="117"/>
      <c r="E90" s="118"/>
      <c r="F90" s="118"/>
      <c r="G90" s="118"/>
    </row>
    <row r="91" spans="1:7">
      <c r="A91" s="6"/>
      <c r="D91" s="117"/>
      <c r="E91" s="118"/>
      <c r="F91" s="118"/>
      <c r="G91" s="118"/>
    </row>
    <row r="92" spans="1:7">
      <c r="A92" s="6"/>
      <c r="D92" s="117"/>
      <c r="E92" s="118"/>
      <c r="F92" s="118"/>
      <c r="G92" s="118"/>
    </row>
    <row r="93" spans="1:7">
      <c r="A93" s="6"/>
      <c r="D93" s="117"/>
      <c r="E93" s="118"/>
      <c r="F93" s="118"/>
      <c r="G93" s="118"/>
    </row>
    <row r="94" spans="1:7">
      <c r="A94" s="6"/>
      <c r="D94" s="117"/>
      <c r="E94" s="118"/>
      <c r="F94" s="118"/>
      <c r="G94" s="118"/>
    </row>
    <row r="95" spans="1:7">
      <c r="A95" s="6"/>
      <c r="D95" s="117"/>
      <c r="E95" s="118"/>
      <c r="F95" s="118"/>
      <c r="G95" s="118"/>
    </row>
    <row r="96" spans="1:7">
      <c r="A96" s="6"/>
      <c r="D96" s="117"/>
      <c r="E96" s="118"/>
      <c r="F96" s="118"/>
      <c r="G96" s="118"/>
    </row>
    <row r="97" spans="1:7">
      <c r="A97" s="6"/>
      <c r="D97" s="117"/>
      <c r="E97" s="118"/>
      <c r="F97" s="118"/>
      <c r="G97" s="118"/>
    </row>
    <row r="98" spans="1:7">
      <c r="A98" s="6"/>
      <c r="D98" s="117"/>
      <c r="E98" s="118"/>
      <c r="F98" s="118"/>
      <c r="G98" s="118"/>
    </row>
    <row r="99" spans="1:7">
      <c r="A99" s="6"/>
    </row>
    <row r="100" spans="1:7">
      <c r="A100" s="8"/>
    </row>
    <row r="101" spans="1:7">
      <c r="A101" s="8"/>
    </row>
    <row r="102" spans="1:7">
      <c r="A102" s="8"/>
    </row>
    <row r="103" spans="1:7">
      <c r="A103" s="8"/>
    </row>
    <row r="104" spans="1:7">
      <c r="A104" s="8"/>
    </row>
    <row r="105" spans="1:7">
      <c r="A105" s="8"/>
    </row>
    <row r="106" spans="1:7">
      <c r="A106" s="8"/>
    </row>
    <row r="107" spans="1:7">
      <c r="A107" s="8"/>
    </row>
    <row r="108" spans="1:7">
      <c r="A108" s="8"/>
    </row>
    <row r="109" spans="1:7">
      <c r="A109" s="8"/>
    </row>
    <row r="110" spans="1:7">
      <c r="A110" s="8"/>
    </row>
    <row r="111" spans="1:7">
      <c r="A111" s="8"/>
    </row>
    <row r="112" spans="1:7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</sheetData>
  <mergeCells count="5">
    <mergeCell ref="A2:G2"/>
    <mergeCell ref="C43:D43"/>
    <mergeCell ref="C44:D44"/>
    <mergeCell ref="F44:G44"/>
    <mergeCell ref="F43:G43"/>
  </mergeCells>
  <printOptions horizontalCentered="1"/>
  <pageMargins left="0.59055118110236227" right="0.59055118110236227" top="0.78740157480314965" bottom="0.59055118110236227" header="0" footer="0"/>
  <pageSetup paperSize="9" scale="88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98"/>
  <sheetViews>
    <sheetView zoomScale="75" zoomScaleNormal="75" zoomScaleSheetLayoutView="75" workbookViewId="0">
      <pane xSplit="2" ySplit="5" topLeftCell="C45" activePane="bottomRight" state="frozen"/>
      <selection pane="topRight" activeCell="C1" sqref="C1"/>
      <selection pane="bottomLeft" activeCell="A5" sqref="A5"/>
      <selection pane="bottomRight" activeCell="F48" sqref="F48:H48"/>
    </sheetView>
  </sheetViews>
  <sheetFormatPr defaultColWidth="9.08984375" defaultRowHeight="18"/>
  <cols>
    <col min="1" max="1" width="85" style="258" customWidth="1"/>
    <col min="2" max="2" width="15.36328125" style="19" customWidth="1"/>
    <col min="3" max="6" width="18.6328125" style="19" customWidth="1"/>
    <col min="7" max="7" width="15.54296875" style="19" customWidth="1"/>
    <col min="8" max="8" width="15" style="19" customWidth="1"/>
    <col min="9" max="9" width="10" style="258" customWidth="1"/>
    <col min="10" max="10" width="9.54296875" style="258" customWidth="1"/>
    <col min="11" max="16384" width="9.08984375" style="258"/>
  </cols>
  <sheetData>
    <row r="1" spans="1:8">
      <c r="H1" s="259" t="s">
        <v>345</v>
      </c>
    </row>
    <row r="2" spans="1:8" ht="22.5">
      <c r="A2" s="512" t="s">
        <v>104</v>
      </c>
      <c r="B2" s="512"/>
      <c r="C2" s="512"/>
      <c r="D2" s="512"/>
      <c r="E2" s="512"/>
      <c r="F2" s="512"/>
      <c r="G2" s="512"/>
      <c r="H2" s="512"/>
    </row>
    <row r="3" spans="1:8">
      <c r="A3" s="518" t="s">
        <v>463</v>
      </c>
      <c r="B3" s="518"/>
      <c r="C3" s="518"/>
      <c r="D3" s="518"/>
      <c r="E3" s="518"/>
      <c r="F3" s="518"/>
      <c r="G3" s="518"/>
      <c r="H3" s="518"/>
    </row>
    <row r="4" spans="1:8" ht="43.5" customHeight="1">
      <c r="A4" s="519" t="s">
        <v>155</v>
      </c>
      <c r="B4" s="520" t="s">
        <v>18</v>
      </c>
      <c r="C4" s="521" t="s">
        <v>332</v>
      </c>
      <c r="D4" s="522"/>
      <c r="E4" s="523" t="s">
        <v>455</v>
      </c>
      <c r="F4" s="524"/>
      <c r="G4" s="524"/>
      <c r="H4" s="525"/>
    </row>
    <row r="5" spans="1:8" ht="36">
      <c r="A5" s="519"/>
      <c r="B5" s="520"/>
      <c r="C5" s="448" t="s">
        <v>460</v>
      </c>
      <c r="D5" s="448" t="s">
        <v>461</v>
      </c>
      <c r="E5" s="448" t="s">
        <v>146</v>
      </c>
      <c r="F5" s="448" t="s">
        <v>142</v>
      </c>
      <c r="G5" s="11" t="s">
        <v>152</v>
      </c>
      <c r="H5" s="11" t="s">
        <v>153</v>
      </c>
    </row>
    <row r="6" spans="1:8">
      <c r="A6" s="449">
        <v>1</v>
      </c>
      <c r="B6" s="453">
        <v>2</v>
      </c>
      <c r="C6" s="449">
        <v>3</v>
      </c>
      <c r="D6" s="453">
        <v>4</v>
      </c>
      <c r="E6" s="449">
        <v>5</v>
      </c>
      <c r="F6" s="453">
        <v>6</v>
      </c>
      <c r="G6" s="449">
        <v>7</v>
      </c>
      <c r="H6" s="453">
        <v>8</v>
      </c>
    </row>
    <row r="7" spans="1:8" ht="30" customHeight="1">
      <c r="A7" s="515" t="s">
        <v>103</v>
      </c>
      <c r="B7" s="515"/>
      <c r="C7" s="515"/>
      <c r="D7" s="515"/>
      <c r="E7" s="515"/>
      <c r="F7" s="515"/>
      <c r="G7" s="515"/>
      <c r="H7" s="515"/>
    </row>
    <row r="8" spans="1:8" ht="35">
      <c r="A8" s="454" t="s">
        <v>52</v>
      </c>
      <c r="B8" s="455">
        <v>2000</v>
      </c>
      <c r="C8" s="446">
        <v>-4315.8999999999996</v>
      </c>
      <c r="D8" s="349">
        <v>-4333.3999999999996</v>
      </c>
      <c r="E8" s="446">
        <v>-4216.5</v>
      </c>
      <c r="F8" s="349">
        <v>-4333.3999999999996</v>
      </c>
      <c r="G8" s="349" t="s">
        <v>31</v>
      </c>
      <c r="H8" s="456" t="s">
        <v>31</v>
      </c>
    </row>
    <row r="9" spans="1:8" ht="36">
      <c r="A9" s="457" t="s">
        <v>209</v>
      </c>
      <c r="B9" s="129">
        <v>2010</v>
      </c>
      <c r="C9" s="458">
        <f>SUM(C10:C10)</f>
        <v>0</v>
      </c>
      <c r="D9" s="458">
        <f t="shared" ref="D9:F9" si="0">SUM(D10:D10)</f>
        <v>0</v>
      </c>
      <c r="E9" s="458">
        <f t="shared" si="0"/>
        <v>0</v>
      </c>
      <c r="F9" s="458">
        <f t="shared" si="0"/>
        <v>0</v>
      </c>
      <c r="G9" s="458">
        <f t="shared" ref="G9" si="1">IF(F9="(    )",0,F9)-IF(E9="(    )",0,E9)</f>
        <v>0</v>
      </c>
      <c r="H9" s="458">
        <f t="shared" ref="H9" si="2">IF(IF(E9="(    )",0,E9)=0,0,IF(F9="(    )",0,F9)/IF(E9="(    )",0,E9))*100</f>
        <v>0</v>
      </c>
    </row>
    <row r="10" spans="1:8" ht="39.75" customHeight="1">
      <c r="A10" s="308" t="s">
        <v>448</v>
      </c>
      <c r="B10" s="129">
        <v>2011</v>
      </c>
      <c r="C10" s="458" t="s">
        <v>187</v>
      </c>
      <c r="D10" s="458" t="s">
        <v>187</v>
      </c>
      <c r="E10" s="458" t="s">
        <v>187</v>
      </c>
      <c r="F10" s="458" t="s">
        <v>187</v>
      </c>
      <c r="G10" s="458">
        <f t="shared" ref="G10" si="3">IF(F10="(    )",0,F10)-IF(E10="(    )",0,E10)</f>
        <v>0</v>
      </c>
      <c r="H10" s="458">
        <f t="shared" ref="H10" si="4">IF(IF(E10="(    )",0,E10)=0,0,IF(F10="(    )",0,F10)/IF(E10="(    )",0,E10))*100</f>
        <v>0</v>
      </c>
    </row>
    <row r="11" spans="1:8" ht="27" customHeight="1">
      <c r="A11" s="308" t="s">
        <v>118</v>
      </c>
      <c r="B11" s="129">
        <v>2020</v>
      </c>
      <c r="C11" s="458" t="s">
        <v>187</v>
      </c>
      <c r="D11" s="458" t="s">
        <v>187</v>
      </c>
      <c r="E11" s="458" t="s">
        <v>187</v>
      </c>
      <c r="F11" s="458" t="s">
        <v>187</v>
      </c>
      <c r="G11" s="458">
        <f t="shared" ref="G11:G16" si="5">IF(F11="(    )",0,F11)-IF(E11="(    )",0,E11)</f>
        <v>0</v>
      </c>
      <c r="H11" s="458">
        <f t="shared" ref="H11:H16" si="6">IF(IF(E11="(    )",0,E11)=0,0,IF(F11="(    )",0,F11)/IF(E11="(    )",0,E11))*100</f>
        <v>0</v>
      </c>
    </row>
    <row r="12" spans="1:8" ht="27" customHeight="1">
      <c r="A12" s="308" t="s">
        <v>61</v>
      </c>
      <c r="B12" s="129">
        <v>2030</v>
      </c>
      <c r="C12" s="458" t="s">
        <v>187</v>
      </c>
      <c r="D12" s="458" t="s">
        <v>187</v>
      </c>
      <c r="E12" s="458" t="s">
        <v>187</v>
      </c>
      <c r="F12" s="458" t="s">
        <v>187</v>
      </c>
      <c r="G12" s="458">
        <f t="shared" si="5"/>
        <v>0</v>
      </c>
      <c r="H12" s="458">
        <f t="shared" si="6"/>
        <v>0</v>
      </c>
    </row>
    <row r="13" spans="1:8" ht="27" customHeight="1">
      <c r="A13" s="308" t="s">
        <v>97</v>
      </c>
      <c r="B13" s="129">
        <v>2031</v>
      </c>
      <c r="C13" s="458" t="s">
        <v>187</v>
      </c>
      <c r="D13" s="458" t="s">
        <v>187</v>
      </c>
      <c r="E13" s="458" t="s">
        <v>187</v>
      </c>
      <c r="F13" s="458" t="s">
        <v>187</v>
      </c>
      <c r="G13" s="458">
        <f t="shared" si="5"/>
        <v>0</v>
      </c>
      <c r="H13" s="458">
        <f t="shared" si="6"/>
        <v>0</v>
      </c>
    </row>
    <row r="14" spans="1:8" ht="27" customHeight="1">
      <c r="A14" s="308" t="s">
        <v>26</v>
      </c>
      <c r="B14" s="129">
        <v>2040</v>
      </c>
      <c r="C14" s="458" t="s">
        <v>187</v>
      </c>
      <c r="D14" s="458" t="s">
        <v>187</v>
      </c>
      <c r="E14" s="458" t="s">
        <v>187</v>
      </c>
      <c r="F14" s="458" t="s">
        <v>187</v>
      </c>
      <c r="G14" s="458">
        <f t="shared" si="5"/>
        <v>0</v>
      </c>
      <c r="H14" s="458">
        <f t="shared" si="6"/>
        <v>0</v>
      </c>
    </row>
    <row r="15" spans="1:8" ht="27" customHeight="1">
      <c r="A15" s="308" t="s">
        <v>88</v>
      </c>
      <c r="B15" s="129">
        <v>2050</v>
      </c>
      <c r="C15" s="458">
        <f>'Розшифровка з розр з бюджет'!C7</f>
        <v>0</v>
      </c>
      <c r="D15" s="458">
        <f>'Розшифровка з розр з бюджет'!E7</f>
        <v>0</v>
      </c>
      <c r="E15" s="458">
        <f>'Розшифровка з розр з бюджет'!D7</f>
        <v>0</v>
      </c>
      <c r="F15" s="458">
        <f>'Розшифровка з розр з бюджет'!E7</f>
        <v>0</v>
      </c>
      <c r="G15" s="458">
        <f t="shared" si="5"/>
        <v>0</v>
      </c>
      <c r="H15" s="458">
        <f t="shared" si="6"/>
        <v>0</v>
      </c>
    </row>
    <row r="16" spans="1:8" ht="27" customHeight="1">
      <c r="A16" s="308" t="s">
        <v>443</v>
      </c>
      <c r="B16" s="129">
        <v>2060</v>
      </c>
      <c r="C16" s="458">
        <f>'Розшифровка з розр з бюджет'!C10</f>
        <v>0</v>
      </c>
      <c r="D16" s="458">
        <f>'Розшифровка з розр з бюджет'!E10</f>
        <v>0</v>
      </c>
      <c r="E16" s="458">
        <f>'Розшифровка з розр з бюджет'!D10</f>
        <v>0</v>
      </c>
      <c r="F16" s="458">
        <f>'Розшифровка з розр з бюджет'!E10</f>
        <v>0</v>
      </c>
      <c r="G16" s="458">
        <f t="shared" si="5"/>
        <v>0</v>
      </c>
      <c r="H16" s="458">
        <f t="shared" si="6"/>
        <v>0</v>
      </c>
    </row>
    <row r="17" spans="1:8" ht="35">
      <c r="A17" s="454" t="s">
        <v>53</v>
      </c>
      <c r="B17" s="455">
        <v>2070</v>
      </c>
      <c r="C17" s="349">
        <f>SUM(C8,C9,C11,C12,C14,C15,C16)+'I. Фін результат'!C75</f>
        <v>-4333.3999999999996</v>
      </c>
      <c r="D17" s="349">
        <f>SUM(D8,D9,D11,D12,D14,D15,D16)+'I. Фін результат'!D75</f>
        <v>-4374.2999999999993</v>
      </c>
      <c r="E17" s="349">
        <f>SUM(E8,E9,E11,E12,E14,E15,E16)+'I. Фін результат'!E75</f>
        <v>-4216.5</v>
      </c>
      <c r="F17" s="349">
        <f>SUM(F8,F9,F11,F12,F14,F15,F16)+'I. Фін результат'!F75</f>
        <v>-4374.2999999999993</v>
      </c>
      <c r="G17" s="349" t="s">
        <v>31</v>
      </c>
      <c r="H17" s="456" t="s">
        <v>31</v>
      </c>
    </row>
    <row r="18" spans="1:8" ht="30" customHeight="1">
      <c r="A18" s="515" t="s">
        <v>357</v>
      </c>
      <c r="B18" s="515"/>
      <c r="C18" s="515"/>
      <c r="D18" s="515"/>
      <c r="E18" s="515"/>
      <c r="F18" s="515"/>
      <c r="G18" s="515"/>
      <c r="H18" s="515"/>
    </row>
    <row r="19" spans="1:8" ht="35">
      <c r="A19" s="454" t="s">
        <v>358</v>
      </c>
      <c r="B19" s="455">
        <v>2110</v>
      </c>
      <c r="C19" s="349">
        <f>SUM(C20:C26)</f>
        <v>262.59999999999997</v>
      </c>
      <c r="D19" s="349">
        <f t="shared" ref="D19:F19" si="7">SUM(D20:D26)</f>
        <v>126.30000000000001</v>
      </c>
      <c r="E19" s="349">
        <f t="shared" si="7"/>
        <v>183</v>
      </c>
      <c r="F19" s="349">
        <f t="shared" si="7"/>
        <v>126.30000000000001</v>
      </c>
      <c r="G19" s="349">
        <f t="shared" ref="G19" si="8">IF(F19="(    )",0,F19)-IF(E19="(    )",0,E19)</f>
        <v>-56.699999999999989</v>
      </c>
      <c r="H19" s="349">
        <f t="shared" ref="H19" si="9">IF(IF(E19="(    )",0,E19)=0,0,IF(F19="(    )",0,F19)/IF(E19="(    )",0,E19))*100</f>
        <v>69.016393442622956</v>
      </c>
    </row>
    <row r="20" spans="1:8" ht="27" customHeight="1">
      <c r="A20" s="308" t="s">
        <v>287</v>
      </c>
      <c r="B20" s="129">
        <v>2111</v>
      </c>
      <c r="C20" s="458">
        <v>236.7</v>
      </c>
      <c r="D20" s="458">
        <v>95.4</v>
      </c>
      <c r="E20" s="458">
        <v>172</v>
      </c>
      <c r="F20" s="458">
        <v>95.4</v>
      </c>
      <c r="G20" s="458">
        <f t="shared" ref="G20:G43" si="10">IF(F20="(    )",0,F20)-IF(E20="(    )",0,E20)</f>
        <v>-76.599999999999994</v>
      </c>
      <c r="H20" s="458">
        <f t="shared" ref="H20:H43" si="11">IF(IF(E20="(    )",0,E20)=0,0,IF(F20="(    )",0,F20)/IF(E20="(    )",0,E20))*100</f>
        <v>55.465116279069768</v>
      </c>
    </row>
    <row r="21" spans="1:8" ht="36">
      <c r="A21" s="308" t="s">
        <v>288</v>
      </c>
      <c r="B21" s="129">
        <v>2112</v>
      </c>
      <c r="C21" s="458" t="s">
        <v>187</v>
      </c>
      <c r="D21" s="458" t="s">
        <v>187</v>
      </c>
      <c r="E21" s="458">
        <v>-18</v>
      </c>
      <c r="F21" s="458" t="s">
        <v>187</v>
      </c>
      <c r="G21" s="458">
        <f t="shared" si="10"/>
        <v>18</v>
      </c>
      <c r="H21" s="458">
        <f t="shared" si="11"/>
        <v>0</v>
      </c>
    </row>
    <row r="22" spans="1:8" ht="27" customHeight="1">
      <c r="A22" s="308" t="s">
        <v>71</v>
      </c>
      <c r="B22" s="129">
        <v>2113</v>
      </c>
      <c r="C22" s="458"/>
      <c r="D22" s="458"/>
      <c r="E22" s="458"/>
      <c r="F22" s="458"/>
      <c r="G22" s="458">
        <f t="shared" si="10"/>
        <v>0</v>
      </c>
      <c r="H22" s="458">
        <f t="shared" si="11"/>
        <v>0</v>
      </c>
    </row>
    <row r="23" spans="1:8" ht="27" customHeight="1">
      <c r="A23" s="308" t="s">
        <v>79</v>
      </c>
      <c r="B23" s="129">
        <v>2114</v>
      </c>
      <c r="C23" s="458"/>
      <c r="D23" s="458"/>
      <c r="E23" s="458"/>
      <c r="F23" s="458"/>
      <c r="G23" s="458">
        <f t="shared" si="10"/>
        <v>0</v>
      </c>
      <c r="H23" s="458">
        <f t="shared" si="11"/>
        <v>0</v>
      </c>
    </row>
    <row r="24" spans="1:8" ht="27" customHeight="1">
      <c r="A24" s="308" t="s">
        <v>296</v>
      </c>
      <c r="B24" s="129">
        <v>2115</v>
      </c>
      <c r="C24" s="458"/>
      <c r="D24" s="458"/>
      <c r="E24" s="458"/>
      <c r="F24" s="458"/>
      <c r="G24" s="458">
        <f t="shared" si="10"/>
        <v>0</v>
      </c>
      <c r="H24" s="458">
        <f t="shared" si="11"/>
        <v>0</v>
      </c>
    </row>
    <row r="25" spans="1:8" ht="27" customHeight="1">
      <c r="A25" s="308" t="s">
        <v>366</v>
      </c>
      <c r="B25" s="129">
        <v>2116</v>
      </c>
      <c r="C25" s="458">
        <v>25.9</v>
      </c>
      <c r="D25" s="458">
        <v>30.9</v>
      </c>
      <c r="E25" s="458">
        <v>29</v>
      </c>
      <c r="F25" s="458">
        <v>30.9</v>
      </c>
      <c r="G25" s="458">
        <f t="shared" si="10"/>
        <v>1.8999999999999986</v>
      </c>
      <c r="H25" s="458">
        <f t="shared" si="11"/>
        <v>106.55172413793103</v>
      </c>
    </row>
    <row r="26" spans="1:8" ht="27" customHeight="1">
      <c r="A26" s="308" t="s">
        <v>289</v>
      </c>
      <c r="B26" s="129">
        <v>2117</v>
      </c>
      <c r="C26" s="458">
        <f>'Розшифровка з розр з бюджет'!C15</f>
        <v>0</v>
      </c>
      <c r="D26" s="458">
        <f>'Розшифровка з розр з бюджет'!E15</f>
        <v>0</v>
      </c>
      <c r="E26" s="458">
        <f>'Розшифровка з розр з бюджет'!D15</f>
        <v>0</v>
      </c>
      <c r="F26" s="458">
        <f>'Розшифровка з розр з бюджет'!E15</f>
        <v>0</v>
      </c>
      <c r="G26" s="458">
        <f t="shared" si="10"/>
        <v>0</v>
      </c>
      <c r="H26" s="458">
        <f t="shared" si="11"/>
        <v>0</v>
      </c>
    </row>
    <row r="27" spans="1:8" ht="35">
      <c r="A27" s="454" t="s">
        <v>369</v>
      </c>
      <c r="B27" s="459">
        <v>2120</v>
      </c>
      <c r="C27" s="349">
        <f>SUM(C28:C35)</f>
        <v>548.70000000000005</v>
      </c>
      <c r="D27" s="349">
        <f t="shared" ref="D27:F27" si="12">SUM(D28:D35)</f>
        <v>656.6</v>
      </c>
      <c r="E27" s="349">
        <f t="shared" si="12"/>
        <v>497.1</v>
      </c>
      <c r="F27" s="349">
        <f t="shared" si="12"/>
        <v>656.6</v>
      </c>
      <c r="G27" s="349">
        <f t="shared" si="10"/>
        <v>159.5</v>
      </c>
      <c r="H27" s="349">
        <f t="shared" si="11"/>
        <v>132.08609937638303</v>
      </c>
    </row>
    <row r="28" spans="1:8" ht="27" customHeight="1">
      <c r="A28" s="457" t="s">
        <v>216</v>
      </c>
      <c r="B28" s="449">
        <v>2121</v>
      </c>
      <c r="C28" s="429">
        <v>10.4</v>
      </c>
      <c r="D28" s="458">
        <v>35.1</v>
      </c>
      <c r="E28" s="429">
        <v>0</v>
      </c>
      <c r="F28" s="458">
        <v>35.1</v>
      </c>
      <c r="G28" s="458">
        <f t="shared" si="10"/>
        <v>35.1</v>
      </c>
      <c r="H28" s="458">
        <f t="shared" si="11"/>
        <v>0</v>
      </c>
    </row>
    <row r="29" spans="1:8" ht="27" customHeight="1">
      <c r="A29" s="308" t="s">
        <v>70</v>
      </c>
      <c r="B29" s="129">
        <v>2122</v>
      </c>
      <c r="C29" s="429">
        <v>308.3</v>
      </c>
      <c r="D29" s="458">
        <v>365.4</v>
      </c>
      <c r="E29" s="429">
        <v>347.70000000000005</v>
      </c>
      <c r="F29" s="458">
        <v>365.4</v>
      </c>
      <c r="G29" s="458">
        <f t="shared" si="10"/>
        <v>17.699999999999932</v>
      </c>
      <c r="H29" s="458">
        <f t="shared" si="11"/>
        <v>105.09059534081102</v>
      </c>
    </row>
    <row r="30" spans="1:8" ht="27" customHeight="1">
      <c r="A30" s="308" t="s">
        <v>71</v>
      </c>
      <c r="B30" s="129">
        <v>2123</v>
      </c>
      <c r="C30" s="429">
        <v>0</v>
      </c>
      <c r="D30" s="458"/>
      <c r="E30" s="429">
        <v>0</v>
      </c>
      <c r="F30" s="458"/>
      <c r="G30" s="458">
        <f t="shared" si="10"/>
        <v>0</v>
      </c>
      <c r="H30" s="458">
        <f t="shared" si="11"/>
        <v>0</v>
      </c>
    </row>
    <row r="31" spans="1:8" ht="27" customHeight="1">
      <c r="A31" s="308" t="s">
        <v>290</v>
      </c>
      <c r="B31" s="129">
        <v>2124</v>
      </c>
      <c r="C31" s="429">
        <v>229.9</v>
      </c>
      <c r="D31" s="458">
        <v>256.10000000000002</v>
      </c>
      <c r="E31" s="429">
        <v>149.39999999999998</v>
      </c>
      <c r="F31" s="458">
        <v>256.10000000000002</v>
      </c>
      <c r="G31" s="458">
        <f t="shared" si="10"/>
        <v>106.70000000000005</v>
      </c>
      <c r="H31" s="458">
        <f t="shared" si="11"/>
        <v>171.41900937081664</v>
      </c>
    </row>
    <row r="32" spans="1:8" ht="27" customHeight="1">
      <c r="A32" s="308" t="s">
        <v>291</v>
      </c>
      <c r="B32" s="129">
        <v>2125</v>
      </c>
      <c r="C32" s="429">
        <v>0</v>
      </c>
      <c r="D32" s="458"/>
      <c r="E32" s="429">
        <v>0</v>
      </c>
      <c r="F32" s="458"/>
      <c r="G32" s="458">
        <f t="shared" si="10"/>
        <v>0</v>
      </c>
      <c r="H32" s="458">
        <f t="shared" si="11"/>
        <v>0</v>
      </c>
    </row>
    <row r="33" spans="1:8" ht="54">
      <c r="A33" s="308" t="s">
        <v>447</v>
      </c>
      <c r="B33" s="129">
        <v>2126</v>
      </c>
      <c r="C33" s="429">
        <v>0</v>
      </c>
      <c r="D33" s="458"/>
      <c r="E33" s="429">
        <v>0</v>
      </c>
      <c r="F33" s="458"/>
      <c r="G33" s="458">
        <f t="shared" si="10"/>
        <v>0</v>
      </c>
      <c r="H33" s="458">
        <f t="shared" si="11"/>
        <v>0</v>
      </c>
    </row>
    <row r="34" spans="1:8" ht="27" customHeight="1">
      <c r="A34" s="57" t="s">
        <v>296</v>
      </c>
      <c r="B34" s="56">
        <v>2127</v>
      </c>
      <c r="C34" s="429">
        <v>0</v>
      </c>
      <c r="D34" s="119"/>
      <c r="E34" s="429">
        <v>0</v>
      </c>
      <c r="F34" s="119"/>
      <c r="G34" s="119">
        <f t="shared" si="10"/>
        <v>0</v>
      </c>
      <c r="H34" s="119">
        <f t="shared" si="11"/>
        <v>0</v>
      </c>
    </row>
    <row r="35" spans="1:8" ht="27" customHeight="1">
      <c r="A35" s="57" t="s">
        <v>289</v>
      </c>
      <c r="B35" s="56">
        <v>2128</v>
      </c>
      <c r="C35" s="119">
        <f>'Розшифровка з розр з бюджет'!C19</f>
        <v>0.1</v>
      </c>
      <c r="D35" s="119">
        <f>'Розшифровка з розр з бюджет'!E19</f>
        <v>0</v>
      </c>
      <c r="E35" s="119">
        <f>'Розшифровка з розр з бюджет'!D19</f>
        <v>0</v>
      </c>
      <c r="F35" s="119">
        <f>'Розшифровка з розр з бюджет'!E19</f>
        <v>0</v>
      </c>
      <c r="G35" s="119">
        <f t="shared" si="10"/>
        <v>0</v>
      </c>
      <c r="H35" s="119">
        <f t="shared" si="11"/>
        <v>0</v>
      </c>
    </row>
    <row r="36" spans="1:8" ht="35">
      <c r="A36" s="55" t="s">
        <v>411</v>
      </c>
      <c r="B36" s="17">
        <v>2130</v>
      </c>
      <c r="C36" s="156">
        <f>SUM(C37:C39)</f>
        <v>364</v>
      </c>
      <c r="D36" s="156">
        <f t="shared" ref="D36:F36" si="13">SUM(D37:D39)</f>
        <v>422.4</v>
      </c>
      <c r="E36" s="156">
        <f t="shared" si="13"/>
        <v>425</v>
      </c>
      <c r="F36" s="156">
        <f t="shared" si="13"/>
        <v>422.4</v>
      </c>
      <c r="G36" s="156">
        <f t="shared" si="10"/>
        <v>-2.6000000000000227</v>
      </c>
      <c r="H36" s="156">
        <f t="shared" si="11"/>
        <v>99.388235294117649</v>
      </c>
    </row>
    <row r="37" spans="1:8" ht="27" customHeight="1">
      <c r="A37" s="308" t="s">
        <v>292</v>
      </c>
      <c r="B37" s="129">
        <v>2131</v>
      </c>
      <c r="C37" s="458"/>
      <c r="D37" s="458"/>
      <c r="E37" s="458"/>
      <c r="F37" s="458"/>
      <c r="G37" s="458">
        <f t="shared" si="10"/>
        <v>0</v>
      </c>
      <c r="H37" s="119">
        <f t="shared" si="11"/>
        <v>0</v>
      </c>
    </row>
    <row r="38" spans="1:8" ht="27" customHeight="1">
      <c r="A38" s="308" t="s">
        <v>293</v>
      </c>
      <c r="B38" s="129">
        <v>2132</v>
      </c>
      <c r="C38" s="458">
        <v>364</v>
      </c>
      <c r="D38" s="458">
        <v>422.4</v>
      </c>
      <c r="E38" s="458">
        <v>425</v>
      </c>
      <c r="F38" s="458">
        <v>422.4</v>
      </c>
      <c r="G38" s="458">
        <f t="shared" si="10"/>
        <v>-2.6000000000000227</v>
      </c>
      <c r="H38" s="119">
        <f t="shared" si="11"/>
        <v>99.388235294117649</v>
      </c>
    </row>
    <row r="39" spans="1:8" ht="27" customHeight="1">
      <c r="A39" s="308" t="s">
        <v>441</v>
      </c>
      <c r="B39" s="129">
        <v>2133</v>
      </c>
      <c r="C39" s="458">
        <f>'Розшифровка з розр з бюджет'!C23</f>
        <v>0</v>
      </c>
      <c r="D39" s="458">
        <f>'Розшифровка з розр з бюджет'!E23</f>
        <v>0</v>
      </c>
      <c r="E39" s="458">
        <f>'Розшифровка з розр з бюджет'!D23</f>
        <v>0</v>
      </c>
      <c r="F39" s="458">
        <f>'Розшифровка з розр з бюджет'!E23</f>
        <v>0</v>
      </c>
      <c r="G39" s="458">
        <f t="shared" si="10"/>
        <v>0</v>
      </c>
      <c r="H39" s="119">
        <f t="shared" si="11"/>
        <v>0</v>
      </c>
    </row>
    <row r="40" spans="1:8" ht="30" customHeight="1">
      <c r="A40" s="454" t="s">
        <v>294</v>
      </c>
      <c r="B40" s="459">
        <v>2140</v>
      </c>
      <c r="C40" s="349">
        <f>SUM(C41:C42)</f>
        <v>0.6</v>
      </c>
      <c r="D40" s="349">
        <f t="shared" ref="D40:F40" si="14">SUM(D41:D42)</f>
        <v>0</v>
      </c>
      <c r="E40" s="349">
        <f t="shared" si="14"/>
        <v>0</v>
      </c>
      <c r="F40" s="349">
        <f t="shared" si="14"/>
        <v>0</v>
      </c>
      <c r="G40" s="349">
        <f t="shared" si="10"/>
        <v>0</v>
      </c>
      <c r="H40" s="156">
        <f t="shared" si="11"/>
        <v>0</v>
      </c>
    </row>
    <row r="41" spans="1:8" ht="36">
      <c r="A41" s="457" t="s">
        <v>98</v>
      </c>
      <c r="B41" s="449">
        <v>2141</v>
      </c>
      <c r="C41" s="458">
        <v>0</v>
      </c>
      <c r="D41" s="458">
        <v>0</v>
      </c>
      <c r="E41" s="458">
        <v>0</v>
      </c>
      <c r="F41" s="458">
        <v>0</v>
      </c>
      <c r="G41" s="458">
        <f t="shared" si="10"/>
        <v>0</v>
      </c>
      <c r="H41" s="119">
        <f t="shared" si="11"/>
        <v>0</v>
      </c>
    </row>
    <row r="42" spans="1:8" ht="27" customHeight="1">
      <c r="A42" s="308" t="s">
        <v>449</v>
      </c>
      <c r="B42" s="129">
        <v>2142</v>
      </c>
      <c r="C42" s="458">
        <f>'Розшифровка з розр з бюджет'!C27</f>
        <v>0.6</v>
      </c>
      <c r="D42" s="458">
        <f>'Розшифровка з розр з бюджет'!E27</f>
        <v>0</v>
      </c>
      <c r="E42" s="458">
        <f>'Розшифровка з розр з бюджет'!D27</f>
        <v>0</v>
      </c>
      <c r="F42" s="458">
        <f>'Розшифровка з розр з бюджет'!E27</f>
        <v>0</v>
      </c>
      <c r="G42" s="458">
        <f t="shared" si="10"/>
        <v>0</v>
      </c>
      <c r="H42" s="119">
        <f t="shared" si="11"/>
        <v>0</v>
      </c>
    </row>
    <row r="43" spans="1:8" ht="30" customHeight="1">
      <c r="A43" s="454" t="s">
        <v>338</v>
      </c>
      <c r="B43" s="459">
        <v>2200</v>
      </c>
      <c r="C43" s="349">
        <f>SUM(C19,C27,C36,C40)</f>
        <v>1175.8999999999999</v>
      </c>
      <c r="D43" s="349">
        <f t="shared" ref="D43:F43" si="15">SUM(D19,D27,D36,D40)</f>
        <v>1205.3000000000002</v>
      </c>
      <c r="E43" s="349">
        <f t="shared" si="15"/>
        <v>1105.0999999999999</v>
      </c>
      <c r="F43" s="349">
        <f t="shared" si="15"/>
        <v>1205.3000000000002</v>
      </c>
      <c r="G43" s="349">
        <f t="shared" si="10"/>
        <v>100.20000000000027</v>
      </c>
      <c r="H43" s="156">
        <f t="shared" si="11"/>
        <v>109.06705275540678</v>
      </c>
    </row>
    <row r="44" spans="1:8" s="260" customFormat="1">
      <c r="A44" s="18"/>
      <c r="B44" s="19"/>
      <c r="C44" s="19"/>
      <c r="D44" s="19"/>
      <c r="E44" s="19"/>
      <c r="F44" s="19"/>
      <c r="G44" s="19"/>
      <c r="H44" s="19"/>
    </row>
    <row r="45" spans="1:8" s="260" customFormat="1">
      <c r="A45" s="18"/>
      <c r="B45" s="19"/>
      <c r="C45" s="19"/>
      <c r="D45" s="19"/>
      <c r="E45" s="19"/>
      <c r="F45" s="19"/>
      <c r="G45" s="19"/>
      <c r="H45" s="19"/>
    </row>
    <row r="46" spans="1:8" s="260" customFormat="1">
      <c r="A46" s="18"/>
      <c r="B46" s="19"/>
      <c r="C46" s="19"/>
      <c r="D46" s="19"/>
      <c r="E46" s="19"/>
      <c r="F46" s="19"/>
      <c r="G46" s="19"/>
      <c r="H46" s="19"/>
    </row>
    <row r="47" spans="1:8" s="232" customFormat="1" ht="27.75" customHeight="1">
      <c r="A47" s="261" t="s">
        <v>446</v>
      </c>
      <c r="B47" s="262"/>
      <c r="C47" s="516" t="s">
        <v>138</v>
      </c>
      <c r="D47" s="516"/>
      <c r="E47" s="263"/>
      <c r="F47" s="517" t="s">
        <v>587</v>
      </c>
      <c r="G47" s="517"/>
      <c r="H47" s="517"/>
    </row>
    <row r="48" spans="1:8" s="265" customFormat="1" ht="15.5">
      <c r="A48" s="331" t="s">
        <v>362</v>
      </c>
      <c r="B48" s="264"/>
      <c r="C48" s="513" t="s">
        <v>368</v>
      </c>
      <c r="D48" s="513"/>
      <c r="E48" s="264"/>
      <c r="F48" s="514" t="s">
        <v>367</v>
      </c>
      <c r="G48" s="514"/>
      <c r="H48" s="514"/>
    </row>
    <row r="49" spans="1:10" s="19" customFormat="1">
      <c r="A49" s="20"/>
      <c r="I49" s="258"/>
      <c r="J49" s="258"/>
    </row>
    <row r="50" spans="1:10" s="19" customFormat="1">
      <c r="A50" s="20"/>
      <c r="I50" s="258"/>
      <c r="J50" s="258"/>
    </row>
    <row r="51" spans="1:10" s="19" customFormat="1">
      <c r="A51" s="20"/>
      <c r="I51" s="258"/>
      <c r="J51" s="258"/>
    </row>
    <row r="52" spans="1:10" s="19" customFormat="1">
      <c r="A52" s="20"/>
      <c r="I52" s="258"/>
      <c r="J52" s="258"/>
    </row>
    <row r="53" spans="1:10" s="19" customFormat="1">
      <c r="A53" s="20"/>
      <c r="I53" s="258"/>
      <c r="J53" s="258"/>
    </row>
    <row r="54" spans="1:10" s="19" customFormat="1">
      <c r="A54" s="20"/>
      <c r="I54" s="258"/>
      <c r="J54" s="258"/>
    </row>
    <row r="55" spans="1:10" s="19" customFormat="1">
      <c r="A55" s="20"/>
      <c r="I55" s="258"/>
      <c r="J55" s="258"/>
    </row>
    <row r="56" spans="1:10" s="19" customFormat="1">
      <c r="A56" s="20"/>
      <c r="I56" s="258"/>
      <c r="J56" s="258"/>
    </row>
    <row r="57" spans="1:10" s="19" customFormat="1">
      <c r="A57" s="20"/>
      <c r="I57" s="258"/>
      <c r="J57" s="258"/>
    </row>
    <row r="58" spans="1:10" s="19" customFormat="1">
      <c r="A58" s="20"/>
      <c r="I58" s="258"/>
      <c r="J58" s="258"/>
    </row>
    <row r="59" spans="1:10" s="19" customFormat="1">
      <c r="A59" s="20"/>
      <c r="I59" s="258"/>
      <c r="J59" s="258"/>
    </row>
    <row r="60" spans="1:10" s="19" customFormat="1">
      <c r="A60" s="20"/>
      <c r="I60" s="258"/>
      <c r="J60" s="258"/>
    </row>
    <row r="61" spans="1:10" s="19" customFormat="1">
      <c r="A61" s="20"/>
      <c r="I61" s="258"/>
      <c r="J61" s="258"/>
    </row>
    <row r="62" spans="1:10" s="19" customFormat="1">
      <c r="A62" s="20"/>
      <c r="I62" s="258"/>
      <c r="J62" s="258"/>
    </row>
    <row r="63" spans="1:10" s="19" customFormat="1">
      <c r="A63" s="20"/>
      <c r="I63" s="258"/>
      <c r="J63" s="258"/>
    </row>
    <row r="64" spans="1:10" s="19" customFormat="1">
      <c r="A64" s="20"/>
      <c r="I64" s="258"/>
      <c r="J64" s="258"/>
    </row>
    <row r="65" spans="1:10" s="19" customFormat="1">
      <c r="A65" s="20"/>
      <c r="I65" s="258"/>
      <c r="J65" s="258"/>
    </row>
    <row r="66" spans="1:10" s="19" customFormat="1">
      <c r="A66" s="20"/>
      <c r="I66" s="258"/>
      <c r="J66" s="258"/>
    </row>
    <row r="67" spans="1:10" s="19" customFormat="1">
      <c r="A67" s="20"/>
      <c r="I67" s="258"/>
      <c r="J67" s="258"/>
    </row>
    <row r="68" spans="1:10" s="19" customFormat="1">
      <c r="A68" s="20"/>
      <c r="I68" s="258"/>
      <c r="J68" s="258"/>
    </row>
    <row r="69" spans="1:10" s="19" customFormat="1">
      <c r="A69" s="20"/>
      <c r="I69" s="258"/>
      <c r="J69" s="258"/>
    </row>
    <row r="70" spans="1:10" s="19" customFormat="1">
      <c r="A70" s="20"/>
      <c r="I70" s="258"/>
      <c r="J70" s="258"/>
    </row>
    <row r="71" spans="1:10" s="19" customFormat="1">
      <c r="A71" s="20"/>
      <c r="I71" s="258"/>
      <c r="J71" s="258"/>
    </row>
    <row r="72" spans="1:10" s="19" customFormat="1">
      <c r="A72" s="20"/>
      <c r="I72" s="258"/>
      <c r="J72" s="258"/>
    </row>
    <row r="73" spans="1:10" s="19" customFormat="1">
      <c r="A73" s="20"/>
      <c r="I73" s="258"/>
      <c r="J73" s="258"/>
    </row>
    <row r="74" spans="1:10" s="19" customFormat="1">
      <c r="A74" s="20"/>
      <c r="I74" s="258"/>
      <c r="J74" s="258"/>
    </row>
    <row r="75" spans="1:10" s="19" customFormat="1">
      <c r="A75" s="20"/>
      <c r="I75" s="258"/>
      <c r="J75" s="258"/>
    </row>
    <row r="76" spans="1:10" s="19" customFormat="1">
      <c r="A76" s="20"/>
      <c r="I76" s="258"/>
      <c r="J76" s="258"/>
    </row>
    <row r="77" spans="1:10" s="19" customFormat="1">
      <c r="A77" s="20"/>
      <c r="I77" s="258"/>
      <c r="J77" s="258"/>
    </row>
    <row r="78" spans="1:10" s="19" customFormat="1">
      <c r="A78" s="20"/>
      <c r="I78" s="258"/>
      <c r="J78" s="258"/>
    </row>
    <row r="79" spans="1:10" s="19" customFormat="1">
      <c r="A79" s="20"/>
      <c r="I79" s="258"/>
      <c r="J79" s="258"/>
    </row>
    <row r="80" spans="1:10" s="19" customFormat="1">
      <c r="A80" s="20"/>
      <c r="I80" s="258"/>
      <c r="J80" s="258"/>
    </row>
    <row r="81" spans="1:10" s="19" customFormat="1">
      <c r="A81" s="20"/>
      <c r="I81" s="258"/>
      <c r="J81" s="258"/>
    </row>
    <row r="82" spans="1:10" s="19" customFormat="1">
      <c r="A82" s="20"/>
      <c r="I82" s="258"/>
      <c r="J82" s="258"/>
    </row>
    <row r="83" spans="1:10" s="19" customFormat="1">
      <c r="A83" s="20"/>
      <c r="I83" s="258"/>
      <c r="J83" s="258"/>
    </row>
    <row r="84" spans="1:10" s="19" customFormat="1">
      <c r="A84" s="20"/>
      <c r="I84" s="258"/>
      <c r="J84" s="258"/>
    </row>
    <row r="85" spans="1:10" s="19" customFormat="1">
      <c r="A85" s="20"/>
      <c r="I85" s="258"/>
      <c r="J85" s="258"/>
    </row>
    <row r="86" spans="1:10" s="19" customFormat="1">
      <c r="A86" s="20"/>
      <c r="I86" s="258"/>
      <c r="J86" s="258"/>
    </row>
    <row r="87" spans="1:10" s="19" customFormat="1">
      <c r="A87" s="20"/>
      <c r="I87" s="258"/>
      <c r="J87" s="258"/>
    </row>
    <row r="88" spans="1:10" s="19" customFormat="1">
      <c r="A88" s="20"/>
      <c r="I88" s="258"/>
      <c r="J88" s="258"/>
    </row>
    <row r="89" spans="1:10" s="19" customFormat="1">
      <c r="A89" s="20"/>
      <c r="I89" s="258"/>
      <c r="J89" s="258"/>
    </row>
    <row r="90" spans="1:10" s="19" customFormat="1">
      <c r="A90" s="20"/>
      <c r="I90" s="258"/>
      <c r="J90" s="258"/>
    </row>
    <row r="91" spans="1:10" s="19" customFormat="1">
      <c r="A91" s="20"/>
      <c r="I91" s="258"/>
      <c r="J91" s="258"/>
    </row>
    <row r="92" spans="1:10" s="19" customFormat="1">
      <c r="A92" s="20"/>
      <c r="I92" s="258"/>
      <c r="J92" s="258"/>
    </row>
    <row r="93" spans="1:10" s="19" customFormat="1">
      <c r="A93" s="20"/>
      <c r="I93" s="258"/>
      <c r="J93" s="258"/>
    </row>
    <row r="94" spans="1:10" s="19" customFormat="1">
      <c r="A94" s="20"/>
      <c r="I94" s="258"/>
      <c r="J94" s="258"/>
    </row>
    <row r="95" spans="1:10" s="19" customFormat="1">
      <c r="A95" s="20"/>
      <c r="I95" s="258"/>
      <c r="J95" s="258"/>
    </row>
    <row r="96" spans="1:10" s="19" customFormat="1">
      <c r="A96" s="20"/>
      <c r="I96" s="258"/>
      <c r="J96" s="258"/>
    </row>
    <row r="97" spans="1:10" s="19" customFormat="1">
      <c r="A97" s="20"/>
      <c r="I97" s="258"/>
      <c r="J97" s="258"/>
    </row>
    <row r="98" spans="1:10" s="19" customFormat="1">
      <c r="A98" s="20"/>
      <c r="I98" s="258"/>
      <c r="J98" s="258"/>
    </row>
    <row r="99" spans="1:10" s="19" customFormat="1">
      <c r="A99" s="20"/>
      <c r="I99" s="258"/>
      <c r="J99" s="258"/>
    </row>
    <row r="100" spans="1:10" s="19" customFormat="1">
      <c r="A100" s="20"/>
      <c r="I100" s="258"/>
      <c r="J100" s="258"/>
    </row>
    <row r="101" spans="1:10" s="19" customFormat="1">
      <c r="A101" s="20"/>
      <c r="I101" s="258"/>
      <c r="J101" s="258"/>
    </row>
    <row r="102" spans="1:10" s="19" customFormat="1">
      <c r="A102" s="20"/>
      <c r="I102" s="258"/>
      <c r="J102" s="258"/>
    </row>
    <row r="103" spans="1:10" s="19" customFormat="1">
      <c r="A103" s="20"/>
      <c r="I103" s="258"/>
      <c r="J103" s="258"/>
    </row>
    <row r="104" spans="1:10" s="19" customFormat="1">
      <c r="A104" s="20"/>
      <c r="I104" s="258"/>
      <c r="J104" s="258"/>
    </row>
    <row r="105" spans="1:10" s="19" customFormat="1">
      <c r="A105" s="20"/>
      <c r="I105" s="258"/>
      <c r="J105" s="258"/>
    </row>
    <row r="106" spans="1:10" s="19" customFormat="1">
      <c r="A106" s="20"/>
      <c r="I106" s="258"/>
      <c r="J106" s="258"/>
    </row>
    <row r="107" spans="1:10" s="19" customFormat="1">
      <c r="A107" s="20"/>
      <c r="I107" s="258"/>
      <c r="J107" s="258"/>
    </row>
    <row r="108" spans="1:10" s="19" customFormat="1">
      <c r="A108" s="20"/>
      <c r="I108" s="258"/>
      <c r="J108" s="258"/>
    </row>
    <row r="109" spans="1:10" s="19" customFormat="1">
      <c r="A109" s="20"/>
      <c r="I109" s="258"/>
      <c r="J109" s="258"/>
    </row>
    <row r="110" spans="1:10" s="19" customFormat="1">
      <c r="A110" s="20"/>
      <c r="I110" s="258"/>
      <c r="J110" s="258"/>
    </row>
    <row r="111" spans="1:10" s="19" customFormat="1">
      <c r="A111" s="20"/>
      <c r="I111" s="258"/>
      <c r="J111" s="258"/>
    </row>
    <row r="112" spans="1:10" s="19" customFormat="1">
      <c r="A112" s="20"/>
      <c r="I112" s="258"/>
      <c r="J112" s="258"/>
    </row>
    <row r="113" spans="1:10" s="19" customFormat="1">
      <c r="A113" s="20"/>
      <c r="I113" s="258"/>
      <c r="J113" s="258"/>
    </row>
    <row r="114" spans="1:10" s="19" customFormat="1">
      <c r="A114" s="20"/>
      <c r="I114" s="258"/>
      <c r="J114" s="258"/>
    </row>
    <row r="115" spans="1:10" s="19" customFormat="1">
      <c r="A115" s="20"/>
      <c r="I115" s="258"/>
      <c r="J115" s="258"/>
    </row>
    <row r="116" spans="1:10" s="19" customFormat="1">
      <c r="A116" s="20"/>
      <c r="I116" s="258"/>
      <c r="J116" s="258"/>
    </row>
    <row r="117" spans="1:10" s="19" customFormat="1">
      <c r="A117" s="20"/>
      <c r="I117" s="258"/>
      <c r="J117" s="258"/>
    </row>
    <row r="118" spans="1:10" s="19" customFormat="1">
      <c r="A118" s="20"/>
      <c r="I118" s="258"/>
      <c r="J118" s="258"/>
    </row>
    <row r="119" spans="1:10" s="19" customFormat="1">
      <c r="A119" s="20"/>
      <c r="I119" s="258"/>
      <c r="J119" s="258"/>
    </row>
    <row r="120" spans="1:10" s="19" customFormat="1">
      <c r="A120" s="20"/>
      <c r="I120" s="258"/>
      <c r="J120" s="258"/>
    </row>
    <row r="121" spans="1:10" s="19" customFormat="1">
      <c r="A121" s="20"/>
      <c r="I121" s="258"/>
      <c r="J121" s="258"/>
    </row>
    <row r="122" spans="1:10" s="19" customFormat="1">
      <c r="A122" s="20"/>
      <c r="I122" s="258"/>
      <c r="J122" s="258"/>
    </row>
    <row r="123" spans="1:10" s="19" customFormat="1">
      <c r="A123" s="20"/>
      <c r="I123" s="258"/>
      <c r="J123" s="258"/>
    </row>
    <row r="124" spans="1:10" s="19" customFormat="1">
      <c r="A124" s="20"/>
      <c r="I124" s="258"/>
      <c r="J124" s="258"/>
    </row>
    <row r="125" spans="1:10" s="19" customFormat="1">
      <c r="A125" s="20"/>
      <c r="I125" s="258"/>
      <c r="J125" s="258"/>
    </row>
    <row r="126" spans="1:10" s="19" customFormat="1">
      <c r="A126" s="20"/>
      <c r="I126" s="258"/>
      <c r="J126" s="258"/>
    </row>
    <row r="127" spans="1:10" s="19" customFormat="1">
      <c r="A127" s="20"/>
      <c r="I127" s="258"/>
      <c r="J127" s="258"/>
    </row>
    <row r="128" spans="1:10" s="19" customFormat="1">
      <c r="A128" s="20"/>
      <c r="I128" s="258"/>
      <c r="J128" s="258"/>
    </row>
    <row r="129" spans="1:10" s="19" customFormat="1">
      <c r="A129" s="20"/>
      <c r="I129" s="258"/>
      <c r="J129" s="258"/>
    </row>
    <row r="130" spans="1:10" s="19" customFormat="1">
      <c r="A130" s="20"/>
      <c r="I130" s="258"/>
      <c r="J130" s="258"/>
    </row>
    <row r="131" spans="1:10" s="19" customFormat="1">
      <c r="A131" s="20"/>
      <c r="I131" s="258"/>
      <c r="J131" s="258"/>
    </row>
    <row r="132" spans="1:10" s="19" customFormat="1">
      <c r="A132" s="20"/>
      <c r="I132" s="258"/>
      <c r="J132" s="258"/>
    </row>
    <row r="133" spans="1:10" s="19" customFormat="1">
      <c r="A133" s="20"/>
      <c r="I133" s="258"/>
      <c r="J133" s="258"/>
    </row>
    <row r="134" spans="1:10" s="19" customFormat="1">
      <c r="A134" s="20"/>
      <c r="I134" s="258"/>
      <c r="J134" s="258"/>
    </row>
    <row r="135" spans="1:10" s="19" customFormat="1">
      <c r="A135" s="20"/>
      <c r="I135" s="258"/>
      <c r="J135" s="258"/>
    </row>
    <row r="136" spans="1:10" s="19" customFormat="1">
      <c r="A136" s="20"/>
      <c r="I136" s="258"/>
      <c r="J136" s="258"/>
    </row>
    <row r="137" spans="1:10" s="19" customFormat="1">
      <c r="A137" s="20"/>
      <c r="I137" s="258"/>
      <c r="J137" s="258"/>
    </row>
    <row r="138" spans="1:10" s="19" customFormat="1">
      <c r="A138" s="20"/>
      <c r="I138" s="258"/>
      <c r="J138" s="258"/>
    </row>
    <row r="139" spans="1:10" s="19" customFormat="1">
      <c r="A139" s="20"/>
      <c r="I139" s="258"/>
      <c r="J139" s="258"/>
    </row>
    <row r="140" spans="1:10" s="19" customFormat="1">
      <c r="A140" s="20"/>
      <c r="I140" s="258"/>
      <c r="J140" s="258"/>
    </row>
    <row r="141" spans="1:10" s="19" customFormat="1">
      <c r="A141" s="20"/>
      <c r="I141" s="258"/>
      <c r="J141" s="258"/>
    </row>
    <row r="142" spans="1:10" s="19" customFormat="1">
      <c r="A142" s="20"/>
      <c r="I142" s="258"/>
      <c r="J142" s="258"/>
    </row>
    <row r="143" spans="1:10" s="19" customFormat="1">
      <c r="A143" s="20"/>
      <c r="I143" s="258"/>
      <c r="J143" s="258"/>
    </row>
    <row r="144" spans="1:10" s="19" customFormat="1">
      <c r="A144" s="20"/>
      <c r="I144" s="258"/>
      <c r="J144" s="258"/>
    </row>
    <row r="145" spans="1:10" s="19" customFormat="1">
      <c r="A145" s="20"/>
      <c r="I145" s="258"/>
      <c r="J145" s="258"/>
    </row>
    <row r="146" spans="1:10" s="19" customFormat="1">
      <c r="A146" s="20"/>
      <c r="I146" s="258"/>
      <c r="J146" s="258"/>
    </row>
    <row r="147" spans="1:10" s="19" customFormat="1">
      <c r="A147" s="20"/>
      <c r="I147" s="258"/>
      <c r="J147" s="258"/>
    </row>
    <row r="148" spans="1:10" s="19" customFormat="1">
      <c r="A148" s="20"/>
      <c r="I148" s="258"/>
      <c r="J148" s="258"/>
    </row>
    <row r="149" spans="1:10" s="19" customFormat="1">
      <c r="A149" s="20"/>
      <c r="I149" s="258"/>
      <c r="J149" s="258"/>
    </row>
    <row r="150" spans="1:10" s="19" customFormat="1">
      <c r="A150" s="20"/>
      <c r="I150" s="258"/>
      <c r="J150" s="258"/>
    </row>
    <row r="151" spans="1:10" s="19" customFormat="1">
      <c r="A151" s="20"/>
      <c r="I151" s="258"/>
      <c r="J151" s="258"/>
    </row>
    <row r="152" spans="1:10" s="19" customFormat="1">
      <c r="A152" s="20"/>
      <c r="I152" s="258"/>
      <c r="J152" s="258"/>
    </row>
    <row r="153" spans="1:10" s="19" customFormat="1">
      <c r="A153" s="20"/>
      <c r="I153" s="258"/>
      <c r="J153" s="258"/>
    </row>
    <row r="154" spans="1:10" s="19" customFormat="1">
      <c r="A154" s="20"/>
      <c r="I154" s="258"/>
      <c r="J154" s="258"/>
    </row>
    <row r="155" spans="1:10" s="19" customFormat="1">
      <c r="A155" s="20"/>
      <c r="I155" s="258"/>
      <c r="J155" s="258"/>
    </row>
    <row r="156" spans="1:10" s="19" customFormat="1">
      <c r="A156" s="20"/>
      <c r="I156" s="258"/>
      <c r="J156" s="258"/>
    </row>
    <row r="157" spans="1:10" s="19" customFormat="1">
      <c r="A157" s="20"/>
      <c r="I157" s="258"/>
      <c r="J157" s="258"/>
    </row>
    <row r="158" spans="1:10" s="19" customFormat="1">
      <c r="A158" s="20"/>
      <c r="I158" s="258"/>
      <c r="J158" s="258"/>
    </row>
    <row r="159" spans="1:10" s="19" customFormat="1">
      <c r="A159" s="20"/>
      <c r="I159" s="258"/>
      <c r="J159" s="258"/>
    </row>
    <row r="160" spans="1:10" s="19" customFormat="1">
      <c r="A160" s="20"/>
      <c r="I160" s="258"/>
      <c r="J160" s="258"/>
    </row>
    <row r="161" spans="1:10" s="19" customFormat="1">
      <c r="A161" s="20"/>
      <c r="I161" s="258"/>
      <c r="J161" s="258"/>
    </row>
    <row r="162" spans="1:10" s="19" customFormat="1">
      <c r="A162" s="20"/>
      <c r="I162" s="258"/>
      <c r="J162" s="258"/>
    </row>
    <row r="163" spans="1:10" s="19" customFormat="1">
      <c r="A163" s="20"/>
      <c r="I163" s="258"/>
      <c r="J163" s="258"/>
    </row>
    <row r="164" spans="1:10" s="19" customFormat="1">
      <c r="A164" s="20"/>
      <c r="I164" s="258"/>
      <c r="J164" s="258"/>
    </row>
    <row r="165" spans="1:10" s="19" customFormat="1">
      <c r="A165" s="20"/>
      <c r="I165" s="258"/>
      <c r="J165" s="258"/>
    </row>
    <row r="166" spans="1:10" s="19" customFormat="1">
      <c r="A166" s="20"/>
      <c r="I166" s="258"/>
      <c r="J166" s="258"/>
    </row>
    <row r="167" spans="1:10" s="19" customFormat="1">
      <c r="A167" s="20"/>
      <c r="I167" s="258"/>
      <c r="J167" s="258"/>
    </row>
    <row r="168" spans="1:10" s="19" customFormat="1">
      <c r="A168" s="20"/>
      <c r="I168" s="258"/>
      <c r="J168" s="258"/>
    </row>
    <row r="169" spans="1:10" s="19" customFormat="1">
      <c r="A169" s="20"/>
      <c r="I169" s="258"/>
      <c r="J169" s="258"/>
    </row>
    <row r="170" spans="1:10" s="19" customFormat="1">
      <c r="A170" s="20"/>
      <c r="I170" s="258"/>
      <c r="J170" s="258"/>
    </row>
    <row r="171" spans="1:10" s="19" customFormat="1">
      <c r="A171" s="20"/>
      <c r="I171" s="258"/>
      <c r="J171" s="258"/>
    </row>
    <row r="172" spans="1:10" s="19" customFormat="1">
      <c r="A172" s="20"/>
      <c r="I172" s="258"/>
      <c r="J172" s="258"/>
    </row>
    <row r="173" spans="1:10" s="19" customFormat="1">
      <c r="A173" s="20"/>
      <c r="I173" s="258"/>
      <c r="J173" s="258"/>
    </row>
    <row r="174" spans="1:10" s="19" customFormat="1">
      <c r="A174" s="20"/>
      <c r="I174" s="258"/>
      <c r="J174" s="258"/>
    </row>
    <row r="175" spans="1:10" s="19" customFormat="1">
      <c r="A175" s="20"/>
      <c r="I175" s="258"/>
      <c r="J175" s="258"/>
    </row>
    <row r="176" spans="1:10" s="19" customFormat="1">
      <c r="A176" s="20"/>
      <c r="I176" s="258"/>
      <c r="J176" s="258"/>
    </row>
    <row r="177" spans="1:10" s="19" customFormat="1">
      <c r="A177" s="20"/>
      <c r="I177" s="258"/>
      <c r="J177" s="258"/>
    </row>
    <row r="178" spans="1:10" s="19" customFormat="1">
      <c r="A178" s="20"/>
      <c r="I178" s="258"/>
      <c r="J178" s="258"/>
    </row>
    <row r="179" spans="1:10" s="19" customFormat="1">
      <c r="A179" s="20"/>
      <c r="I179" s="258"/>
      <c r="J179" s="258"/>
    </row>
    <row r="180" spans="1:10" s="19" customFormat="1">
      <c r="A180" s="20"/>
      <c r="I180" s="258"/>
      <c r="J180" s="258"/>
    </row>
    <row r="181" spans="1:10" s="19" customFormat="1">
      <c r="A181" s="20"/>
      <c r="I181" s="258"/>
      <c r="J181" s="258"/>
    </row>
    <row r="182" spans="1:10" s="19" customFormat="1">
      <c r="A182" s="20"/>
      <c r="I182" s="258"/>
      <c r="J182" s="258"/>
    </row>
    <row r="183" spans="1:10" s="19" customFormat="1">
      <c r="A183" s="20"/>
      <c r="I183" s="258"/>
      <c r="J183" s="258"/>
    </row>
    <row r="184" spans="1:10" s="19" customFormat="1">
      <c r="A184" s="20"/>
      <c r="I184" s="258"/>
      <c r="J184" s="258"/>
    </row>
    <row r="185" spans="1:10" s="19" customFormat="1">
      <c r="A185" s="20"/>
      <c r="I185" s="258"/>
      <c r="J185" s="258"/>
    </row>
    <row r="186" spans="1:10" s="19" customFormat="1">
      <c r="A186" s="20"/>
      <c r="I186" s="258"/>
      <c r="J186" s="258"/>
    </row>
    <row r="187" spans="1:10" s="19" customFormat="1">
      <c r="A187" s="20"/>
      <c r="I187" s="258"/>
      <c r="J187" s="258"/>
    </row>
    <row r="188" spans="1:10" s="19" customFormat="1">
      <c r="A188" s="20"/>
      <c r="I188" s="258"/>
      <c r="J188" s="258"/>
    </row>
    <row r="189" spans="1:10" s="19" customFormat="1">
      <c r="A189" s="20"/>
      <c r="I189" s="258"/>
      <c r="J189" s="258"/>
    </row>
    <row r="190" spans="1:10" s="19" customFormat="1">
      <c r="A190" s="20"/>
      <c r="I190" s="258"/>
      <c r="J190" s="258"/>
    </row>
    <row r="191" spans="1:10" s="19" customFormat="1">
      <c r="A191" s="20"/>
      <c r="I191" s="258"/>
      <c r="J191" s="258"/>
    </row>
    <row r="192" spans="1:10" s="19" customFormat="1">
      <c r="A192" s="20"/>
      <c r="I192" s="258"/>
      <c r="J192" s="258"/>
    </row>
    <row r="193" spans="1:10" s="19" customFormat="1">
      <c r="A193" s="20"/>
      <c r="I193" s="258"/>
      <c r="J193" s="258"/>
    </row>
    <row r="194" spans="1:10" s="19" customFormat="1">
      <c r="A194" s="20"/>
      <c r="I194" s="258"/>
      <c r="J194" s="258"/>
    </row>
    <row r="195" spans="1:10" s="19" customFormat="1">
      <c r="A195" s="20"/>
      <c r="I195" s="258"/>
      <c r="J195" s="258"/>
    </row>
    <row r="196" spans="1:10" s="19" customFormat="1">
      <c r="A196" s="20"/>
      <c r="I196" s="258"/>
      <c r="J196" s="258"/>
    </row>
    <row r="197" spans="1:10" s="19" customFormat="1">
      <c r="A197" s="20"/>
      <c r="I197" s="258"/>
      <c r="J197" s="258"/>
    </row>
    <row r="198" spans="1:10" s="19" customFormat="1">
      <c r="A198" s="20"/>
      <c r="I198" s="258"/>
      <c r="J198" s="258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66" fitToHeight="8" orientation="landscape" verticalDpi="300" r:id="rId1"/>
  <headerFooter alignWithMargins="0"/>
  <rowBreaks count="1" manualBreakCount="1">
    <brk id="2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254"/>
  <sheetViews>
    <sheetView topLeftCell="A19" zoomScaleNormal="100" workbookViewId="0">
      <selection activeCell="F32" sqref="F32:G32"/>
    </sheetView>
  </sheetViews>
  <sheetFormatPr defaultColWidth="9.08984375" defaultRowHeight="18"/>
  <cols>
    <col min="1" max="1" width="60.6328125" style="2" customWidth="1"/>
    <col min="2" max="2" width="14.08984375" style="126" customWidth="1"/>
    <col min="3" max="3" width="15.08984375" style="126" customWidth="1"/>
    <col min="4" max="4" width="16.08984375" style="126" customWidth="1"/>
    <col min="5" max="5" width="16.6328125" style="126" customWidth="1"/>
    <col min="6" max="6" width="15.08984375" style="126" customWidth="1"/>
    <col min="7" max="7" width="16" style="126" customWidth="1"/>
    <col min="8" max="16384" width="9.08984375" style="2"/>
  </cols>
  <sheetData>
    <row r="2" spans="1:7">
      <c r="A2" s="531" t="s">
        <v>418</v>
      </c>
      <c r="B2" s="531"/>
      <c r="C2" s="531"/>
      <c r="D2" s="531"/>
      <c r="E2" s="531"/>
      <c r="F2" s="531"/>
      <c r="G2" s="531"/>
    </row>
    <row r="3" spans="1:7">
      <c r="A3" s="332"/>
      <c r="B3" s="9"/>
      <c r="C3" s="9"/>
      <c r="D3" s="332"/>
      <c r="E3" s="332"/>
      <c r="F3" s="332"/>
      <c r="G3" s="9"/>
    </row>
    <row r="4" spans="1:7" ht="73.5" customHeight="1">
      <c r="A4" s="127" t="s">
        <v>155</v>
      </c>
      <c r="B4" s="128" t="s">
        <v>18</v>
      </c>
      <c r="C4" s="11" t="s">
        <v>456</v>
      </c>
      <c r="D4" s="11" t="s">
        <v>457</v>
      </c>
      <c r="E4" s="189" t="s">
        <v>458</v>
      </c>
      <c r="F4" s="189" t="s">
        <v>435</v>
      </c>
      <c r="G4" s="190" t="s">
        <v>459</v>
      </c>
    </row>
    <row r="5" spans="1:7" ht="21.75" customHeight="1">
      <c r="A5" s="111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</row>
    <row r="6" spans="1:7" ht="24.75" customHeight="1">
      <c r="A6" s="528" t="s">
        <v>103</v>
      </c>
      <c r="B6" s="529"/>
      <c r="C6" s="529"/>
      <c r="D6" s="529"/>
      <c r="E6" s="529"/>
      <c r="F6" s="529"/>
      <c r="G6" s="530"/>
    </row>
    <row r="7" spans="1:7" s="347" customFormat="1" ht="24.75" customHeight="1">
      <c r="A7" s="345" t="s">
        <v>408</v>
      </c>
      <c r="B7" s="346">
        <v>2050</v>
      </c>
      <c r="C7" s="144">
        <f>SUM(C8:C9)</f>
        <v>0</v>
      </c>
      <c r="D7" s="144">
        <f t="shared" ref="D7:E7" si="0">SUM(D8:D9)</f>
        <v>0</v>
      </c>
      <c r="E7" s="144">
        <f t="shared" si="0"/>
        <v>0</v>
      </c>
      <c r="F7" s="144">
        <f>E7-D7</f>
        <v>0</v>
      </c>
      <c r="G7" s="144">
        <f>IF(D7=0,0,E7/D7*100)</f>
        <v>0</v>
      </c>
    </row>
    <row r="8" spans="1:7" s="348" customFormat="1" ht="24.75" customHeight="1">
      <c r="A8" s="145"/>
      <c r="B8" s="146"/>
      <c r="C8" s="146"/>
      <c r="D8" s="147"/>
      <c r="E8" s="147"/>
      <c r="F8" s="147">
        <f t="shared" ref="F8:F12" si="1">E8-D8</f>
        <v>0</v>
      </c>
      <c r="G8" s="147">
        <f t="shared" ref="G8:G12" si="2">IF(D8=0,0,E8/D8*100)</f>
        <v>0</v>
      </c>
    </row>
    <row r="9" spans="1:7" s="348" customFormat="1" ht="24.75" customHeight="1">
      <c r="A9" s="145"/>
      <c r="B9" s="146"/>
      <c r="C9" s="146"/>
      <c r="D9" s="147"/>
      <c r="E9" s="147"/>
      <c r="F9" s="147">
        <f t="shared" si="1"/>
        <v>0</v>
      </c>
      <c r="G9" s="147">
        <f t="shared" si="2"/>
        <v>0</v>
      </c>
    </row>
    <row r="10" spans="1:7" s="347" customFormat="1" ht="24.75" customHeight="1">
      <c r="A10" s="345" t="s">
        <v>407</v>
      </c>
      <c r="B10" s="346">
        <v>2060</v>
      </c>
      <c r="C10" s="144">
        <f>SUM(C11:C12)</f>
        <v>0</v>
      </c>
      <c r="D10" s="144">
        <f t="shared" ref="D10:E10" si="3">SUM(D11:D12)</f>
        <v>0</v>
      </c>
      <c r="E10" s="144">
        <f t="shared" si="3"/>
        <v>0</v>
      </c>
      <c r="F10" s="144">
        <f t="shared" si="1"/>
        <v>0</v>
      </c>
      <c r="G10" s="144">
        <f t="shared" si="2"/>
        <v>0</v>
      </c>
    </row>
    <row r="11" spans="1:7" s="347" customFormat="1" ht="24.75" customHeight="1">
      <c r="A11" s="149"/>
      <c r="B11" s="148"/>
      <c r="C11" s="148"/>
      <c r="D11" s="147"/>
      <c r="E11" s="147"/>
      <c r="F11" s="147">
        <f t="shared" si="1"/>
        <v>0</v>
      </c>
      <c r="G11" s="147">
        <f t="shared" si="2"/>
        <v>0</v>
      </c>
    </row>
    <row r="12" spans="1:7" s="347" customFormat="1" ht="24.75" customHeight="1">
      <c r="A12" s="149"/>
      <c r="B12" s="148"/>
      <c r="C12" s="148"/>
      <c r="D12" s="147"/>
      <c r="E12" s="147"/>
      <c r="F12" s="147">
        <f t="shared" si="1"/>
        <v>0</v>
      </c>
      <c r="G12" s="147">
        <f t="shared" si="2"/>
        <v>0</v>
      </c>
    </row>
    <row r="13" spans="1:7" s="347" customFormat="1" ht="24.75" customHeight="1">
      <c r="A13" s="532" t="s">
        <v>409</v>
      </c>
      <c r="B13" s="533"/>
      <c r="C13" s="533"/>
      <c r="D13" s="533"/>
      <c r="E13" s="533"/>
      <c r="F13" s="533"/>
      <c r="G13" s="534"/>
    </row>
    <row r="14" spans="1:7" s="347" customFormat="1" ht="31">
      <c r="A14" s="152" t="s">
        <v>365</v>
      </c>
      <c r="B14" s="148"/>
      <c r="C14" s="148"/>
      <c r="D14" s="147"/>
      <c r="E14" s="147"/>
      <c r="F14" s="144"/>
      <c r="G14" s="147"/>
    </row>
    <row r="15" spans="1:7" s="347" customFormat="1" ht="24.75" customHeight="1">
      <c r="A15" s="345" t="s">
        <v>410</v>
      </c>
      <c r="B15" s="346">
        <v>2117</v>
      </c>
      <c r="C15" s="144">
        <f>SUM(C16:C17)</f>
        <v>0</v>
      </c>
      <c r="D15" s="144">
        <f t="shared" ref="D15:E15" si="4">SUM(D16:D17)</f>
        <v>0</v>
      </c>
      <c r="E15" s="144">
        <f t="shared" si="4"/>
        <v>0</v>
      </c>
      <c r="F15" s="144">
        <f>E15-D15</f>
        <v>0</v>
      </c>
      <c r="G15" s="144">
        <f>IF(D15=0,0,E15/D15*100)</f>
        <v>0</v>
      </c>
    </row>
    <row r="16" spans="1:7" s="348" customFormat="1" ht="24.75" customHeight="1">
      <c r="A16" s="149"/>
      <c r="B16" s="151"/>
      <c r="C16" s="151"/>
      <c r="D16" s="147"/>
      <c r="E16" s="147"/>
      <c r="F16" s="147">
        <f t="shared" ref="F16:F29" si="5">E16-D16</f>
        <v>0</v>
      </c>
      <c r="G16" s="147">
        <f t="shared" ref="G16:G29" si="6">IF(D16=0,0,E16/D16*100)</f>
        <v>0</v>
      </c>
    </row>
    <row r="17" spans="1:8" s="348" customFormat="1" ht="24.75" customHeight="1">
      <c r="A17" s="149"/>
      <c r="B17" s="151"/>
      <c r="C17" s="151"/>
      <c r="D17" s="147"/>
      <c r="E17" s="147"/>
      <c r="F17" s="147">
        <f t="shared" si="5"/>
        <v>0</v>
      </c>
      <c r="G17" s="147">
        <f t="shared" si="6"/>
        <v>0</v>
      </c>
    </row>
    <row r="18" spans="1:8" s="347" customFormat="1" ht="31">
      <c r="A18" s="152" t="s">
        <v>359</v>
      </c>
      <c r="B18" s="148"/>
      <c r="C18" s="148"/>
      <c r="D18" s="147"/>
      <c r="E18" s="147"/>
      <c r="F18" s="144">
        <f t="shared" si="5"/>
        <v>0</v>
      </c>
      <c r="G18" s="147">
        <f t="shared" si="6"/>
        <v>0</v>
      </c>
    </row>
    <row r="19" spans="1:8" s="347" customFormat="1" ht="24.75" customHeight="1">
      <c r="A19" s="345" t="s">
        <v>410</v>
      </c>
      <c r="B19" s="346">
        <v>2128</v>
      </c>
      <c r="C19" s="144">
        <f>SUM(C20:C21)</f>
        <v>0.1</v>
      </c>
      <c r="D19" s="144">
        <f t="shared" ref="D19:E19" si="7">SUM(D20:D21)</f>
        <v>0</v>
      </c>
      <c r="E19" s="144">
        <f t="shared" si="7"/>
        <v>0</v>
      </c>
      <c r="F19" s="144">
        <f t="shared" si="5"/>
        <v>0</v>
      </c>
      <c r="G19" s="144">
        <f t="shared" si="6"/>
        <v>0</v>
      </c>
    </row>
    <row r="20" spans="1:8" s="348" customFormat="1" ht="24.75" customHeight="1">
      <c r="A20" s="443" t="s">
        <v>515</v>
      </c>
      <c r="B20" s="151"/>
      <c r="C20" s="147">
        <v>0.1</v>
      </c>
      <c r="D20" s="144">
        <v>0</v>
      </c>
      <c r="E20" s="144">
        <v>0</v>
      </c>
      <c r="F20" s="147">
        <f t="shared" si="5"/>
        <v>0</v>
      </c>
      <c r="G20" s="147">
        <f t="shared" si="6"/>
        <v>0</v>
      </c>
    </row>
    <row r="21" spans="1:8" s="348" customFormat="1" ht="24.75" customHeight="1">
      <c r="A21" s="149"/>
      <c r="B21" s="151"/>
      <c r="C21" s="151"/>
      <c r="D21" s="147"/>
      <c r="E21" s="147"/>
      <c r="F21" s="147">
        <f t="shared" si="5"/>
        <v>0</v>
      </c>
      <c r="G21" s="147">
        <f t="shared" si="6"/>
        <v>0</v>
      </c>
    </row>
    <row r="22" spans="1:8" s="347" customFormat="1" ht="15.5">
      <c r="A22" s="152" t="s">
        <v>412</v>
      </c>
      <c r="B22" s="148"/>
      <c r="C22" s="148"/>
      <c r="D22" s="144"/>
      <c r="E22" s="144"/>
      <c r="F22" s="144">
        <f t="shared" si="5"/>
        <v>0</v>
      </c>
      <c r="G22" s="144">
        <f t="shared" si="6"/>
        <v>0</v>
      </c>
    </row>
    <row r="23" spans="1:8" s="347" customFormat="1" ht="24.75" customHeight="1">
      <c r="A23" s="345" t="s">
        <v>413</v>
      </c>
      <c r="B23" s="346">
        <v>2133</v>
      </c>
      <c r="C23" s="144">
        <f>SUM(C24:C25)</f>
        <v>0</v>
      </c>
      <c r="D23" s="144">
        <f t="shared" ref="D23:E23" si="8">SUM(D24:D25)</f>
        <v>0</v>
      </c>
      <c r="E23" s="144">
        <f t="shared" si="8"/>
        <v>0</v>
      </c>
      <c r="F23" s="144">
        <f t="shared" si="5"/>
        <v>0</v>
      </c>
      <c r="G23" s="144">
        <f t="shared" si="6"/>
        <v>0</v>
      </c>
    </row>
    <row r="24" spans="1:8" s="347" customFormat="1" ht="24.75" customHeight="1">
      <c r="A24" s="154"/>
      <c r="B24" s="151"/>
      <c r="C24" s="147"/>
      <c r="D24" s="147"/>
      <c r="E24" s="147"/>
      <c r="F24" s="147">
        <f t="shared" si="5"/>
        <v>0</v>
      </c>
      <c r="G24" s="147">
        <f t="shared" si="6"/>
        <v>0</v>
      </c>
    </row>
    <row r="25" spans="1:8" s="347" customFormat="1" ht="24.75" customHeight="1">
      <c r="A25" s="149"/>
      <c r="B25" s="148"/>
      <c r="C25" s="148"/>
      <c r="D25" s="147"/>
      <c r="E25" s="147"/>
      <c r="F25" s="147">
        <f t="shared" si="5"/>
        <v>0</v>
      </c>
      <c r="G25" s="147">
        <f t="shared" si="6"/>
        <v>0</v>
      </c>
    </row>
    <row r="26" spans="1:8" s="347" customFormat="1" ht="24.75" customHeight="1">
      <c r="A26" s="155" t="s">
        <v>414</v>
      </c>
      <c r="B26" s="148"/>
      <c r="C26" s="148"/>
      <c r="D26" s="147"/>
      <c r="E26" s="147"/>
      <c r="F26" s="144">
        <f t="shared" si="5"/>
        <v>0</v>
      </c>
      <c r="G26" s="147">
        <f t="shared" si="6"/>
        <v>0</v>
      </c>
    </row>
    <row r="27" spans="1:8" s="347" customFormat="1" ht="24.75" customHeight="1">
      <c r="A27" s="345" t="s">
        <v>415</v>
      </c>
      <c r="B27" s="346">
        <v>2142</v>
      </c>
      <c r="C27" s="144">
        <f>SUM(C28:C29)</f>
        <v>0.6</v>
      </c>
      <c r="D27" s="144">
        <f t="shared" ref="D27:E27" si="9">SUM(D28:D29)</f>
        <v>0</v>
      </c>
      <c r="E27" s="144">
        <f t="shared" si="9"/>
        <v>0</v>
      </c>
      <c r="F27" s="144">
        <f t="shared" si="5"/>
        <v>0</v>
      </c>
      <c r="G27" s="144">
        <f t="shared" si="6"/>
        <v>0</v>
      </c>
    </row>
    <row r="28" spans="1:8" s="347" customFormat="1" ht="24.75" customHeight="1">
      <c r="A28" s="154" t="s">
        <v>516</v>
      </c>
      <c r="B28" s="151"/>
      <c r="C28" s="147">
        <v>0.6</v>
      </c>
      <c r="D28" s="147">
        <v>0</v>
      </c>
      <c r="E28" s="147">
        <v>0</v>
      </c>
      <c r="F28" s="144">
        <f t="shared" si="5"/>
        <v>0</v>
      </c>
      <c r="G28" s="147">
        <f t="shared" si="6"/>
        <v>0</v>
      </c>
    </row>
    <row r="29" spans="1:8" s="347" customFormat="1" ht="24.75" customHeight="1">
      <c r="A29" s="149"/>
      <c r="B29" s="148"/>
      <c r="C29" s="148"/>
      <c r="D29" s="147"/>
      <c r="E29" s="147"/>
      <c r="F29" s="144">
        <f t="shared" si="5"/>
        <v>0</v>
      </c>
      <c r="G29" s="147">
        <f t="shared" si="6"/>
        <v>0</v>
      </c>
    </row>
    <row r="30" spans="1:8">
      <c r="A30" s="113"/>
      <c r="B30" s="114"/>
      <c r="C30" s="114"/>
      <c r="D30" s="115"/>
      <c r="E30" s="116"/>
      <c r="F30" s="116"/>
      <c r="G30" s="116"/>
    </row>
    <row r="31" spans="1:8" ht="24.75" customHeight="1">
      <c r="A31" s="59" t="s">
        <v>446</v>
      </c>
      <c r="B31" s="15"/>
      <c r="C31" s="535"/>
      <c r="D31" s="535"/>
      <c r="E31" s="120"/>
      <c r="F31" s="536" t="s">
        <v>587</v>
      </c>
      <c r="G31" s="536"/>
      <c r="H31" s="125"/>
    </row>
    <row r="32" spans="1:8">
      <c r="A32" s="214" t="s">
        <v>362</v>
      </c>
      <c r="B32" s="207"/>
      <c r="C32" s="526" t="s">
        <v>368</v>
      </c>
      <c r="D32" s="526"/>
      <c r="E32" s="207"/>
      <c r="F32" s="527" t="s">
        <v>174</v>
      </c>
      <c r="G32" s="527"/>
      <c r="H32" s="333"/>
    </row>
    <row r="33" spans="1:7">
      <c r="A33" s="113"/>
      <c r="B33" s="114"/>
      <c r="C33" s="114"/>
      <c r="D33" s="115"/>
      <c r="E33" s="116"/>
      <c r="F33" s="116"/>
      <c r="G33" s="116"/>
    </row>
    <row r="34" spans="1:7">
      <c r="A34" s="113"/>
      <c r="B34" s="114"/>
      <c r="C34" s="114"/>
      <c r="D34" s="115"/>
      <c r="E34" s="116"/>
      <c r="F34" s="116"/>
      <c r="G34" s="116"/>
    </row>
    <row r="35" spans="1:7">
      <c r="A35" s="113"/>
      <c r="B35" s="114"/>
      <c r="C35" s="114"/>
      <c r="D35" s="115"/>
      <c r="E35" s="116"/>
      <c r="F35" s="116"/>
      <c r="G35" s="116"/>
    </row>
    <row r="36" spans="1:7">
      <c r="A36" s="113"/>
      <c r="B36" s="114"/>
      <c r="C36" s="114"/>
      <c r="D36" s="115"/>
      <c r="E36" s="116"/>
      <c r="F36" s="116"/>
      <c r="G36" s="116"/>
    </row>
    <row r="37" spans="1:7">
      <c r="A37" s="113"/>
      <c r="B37" s="114"/>
      <c r="C37" s="114"/>
      <c r="D37" s="115"/>
      <c r="E37" s="116"/>
      <c r="F37" s="116"/>
      <c r="G37" s="116"/>
    </row>
    <row r="38" spans="1:7">
      <c r="A38" s="113"/>
      <c r="B38" s="114"/>
      <c r="C38" s="114"/>
      <c r="D38" s="115"/>
      <c r="E38" s="116"/>
      <c r="F38" s="116"/>
      <c r="G38" s="116"/>
    </row>
    <row r="39" spans="1:7">
      <c r="A39" s="113"/>
      <c r="B39" s="114"/>
      <c r="C39" s="114"/>
      <c r="D39" s="115"/>
      <c r="E39" s="116"/>
      <c r="F39" s="116"/>
      <c r="G39" s="116"/>
    </row>
    <row r="40" spans="1:7">
      <c r="A40" s="113"/>
      <c r="B40" s="114"/>
      <c r="C40" s="114"/>
      <c r="D40" s="115"/>
      <c r="E40" s="116"/>
      <c r="F40" s="116"/>
      <c r="G40" s="116"/>
    </row>
    <row r="41" spans="1:7">
      <c r="A41" s="113"/>
      <c r="B41" s="114"/>
      <c r="C41" s="114"/>
      <c r="D41" s="115"/>
      <c r="E41" s="116"/>
      <c r="F41" s="116"/>
      <c r="G41" s="116"/>
    </row>
    <row r="42" spans="1:7">
      <c r="A42" s="113"/>
      <c r="B42" s="114"/>
      <c r="C42" s="114"/>
      <c r="D42" s="115"/>
      <c r="E42" s="116"/>
      <c r="F42" s="116"/>
      <c r="G42" s="116"/>
    </row>
    <row r="43" spans="1:7">
      <c r="A43" s="113"/>
      <c r="B43" s="114"/>
      <c r="C43" s="114"/>
      <c r="D43" s="115"/>
      <c r="E43" s="116"/>
      <c r="F43" s="116"/>
      <c r="G43" s="116"/>
    </row>
    <row r="44" spans="1:7">
      <c r="A44" s="113"/>
      <c r="B44" s="114"/>
      <c r="C44" s="114"/>
      <c r="D44" s="115"/>
      <c r="E44" s="116"/>
      <c r="F44" s="116"/>
      <c r="G44" s="116"/>
    </row>
    <row r="45" spans="1:7">
      <c r="A45" s="113"/>
      <c r="B45" s="114"/>
      <c r="C45" s="114"/>
      <c r="D45" s="115"/>
      <c r="E45" s="116"/>
      <c r="F45" s="116"/>
      <c r="G45" s="116"/>
    </row>
    <row r="46" spans="1:7">
      <c r="A46" s="113"/>
      <c r="B46" s="114"/>
      <c r="C46" s="114"/>
      <c r="D46" s="115"/>
      <c r="E46" s="116"/>
      <c r="F46" s="116"/>
      <c r="G46" s="116"/>
    </row>
    <row r="47" spans="1:7">
      <c r="A47" s="113"/>
      <c r="B47" s="114"/>
      <c r="C47" s="114"/>
      <c r="D47" s="115"/>
      <c r="E47" s="116"/>
      <c r="F47" s="116"/>
      <c r="G47" s="116"/>
    </row>
    <row r="48" spans="1:7">
      <c r="A48" s="113"/>
      <c r="B48" s="114"/>
      <c r="C48" s="114"/>
      <c r="D48" s="115"/>
      <c r="E48" s="116"/>
      <c r="F48" s="116"/>
      <c r="G48" s="116"/>
    </row>
    <row r="49" spans="1:7">
      <c r="A49" s="113"/>
      <c r="B49" s="114"/>
      <c r="C49" s="114"/>
      <c r="D49" s="115"/>
      <c r="E49" s="116"/>
      <c r="F49" s="116"/>
      <c r="G49" s="116"/>
    </row>
    <row r="50" spans="1:7">
      <c r="A50" s="113"/>
      <c r="B50" s="114"/>
      <c r="C50" s="114"/>
      <c r="D50" s="115"/>
      <c r="E50" s="116"/>
      <c r="F50" s="116"/>
      <c r="G50" s="116"/>
    </row>
    <row r="51" spans="1:7">
      <c r="A51" s="113"/>
      <c r="B51" s="114"/>
      <c r="C51" s="114"/>
      <c r="D51" s="115"/>
      <c r="E51" s="116"/>
      <c r="F51" s="116"/>
      <c r="G51" s="116"/>
    </row>
    <row r="52" spans="1:7">
      <c r="A52" s="113"/>
      <c r="B52" s="114"/>
      <c r="C52" s="114"/>
      <c r="D52" s="115"/>
      <c r="E52" s="116"/>
      <c r="F52" s="116"/>
      <c r="G52" s="116"/>
    </row>
    <row r="53" spans="1:7">
      <c r="A53" s="113"/>
      <c r="B53" s="114"/>
      <c r="C53" s="114"/>
      <c r="D53" s="115"/>
      <c r="E53" s="116"/>
      <c r="F53" s="116"/>
      <c r="G53" s="116"/>
    </row>
    <row r="54" spans="1:7">
      <c r="A54" s="113"/>
      <c r="B54" s="114"/>
      <c r="C54" s="114"/>
      <c r="D54" s="115"/>
      <c r="E54" s="116"/>
      <c r="F54" s="116"/>
      <c r="G54" s="116"/>
    </row>
    <row r="55" spans="1:7">
      <c r="A55" s="113"/>
      <c r="B55" s="114"/>
      <c r="C55" s="114"/>
      <c r="D55" s="115"/>
      <c r="E55" s="116"/>
      <c r="F55" s="116"/>
      <c r="G55" s="116"/>
    </row>
    <row r="56" spans="1:7">
      <c r="A56" s="113"/>
      <c r="B56" s="114"/>
      <c r="C56" s="114"/>
      <c r="D56" s="115"/>
      <c r="E56" s="116"/>
      <c r="F56" s="116"/>
      <c r="G56" s="116"/>
    </row>
    <row r="57" spans="1:7">
      <c r="A57" s="113"/>
      <c r="B57" s="114"/>
      <c r="C57" s="114"/>
      <c r="D57" s="115"/>
      <c r="E57" s="116"/>
      <c r="F57" s="116"/>
      <c r="G57" s="116"/>
    </row>
    <row r="58" spans="1:7">
      <c r="A58" s="113"/>
      <c r="B58" s="114"/>
      <c r="C58" s="114"/>
      <c r="D58" s="115"/>
      <c r="E58" s="116"/>
      <c r="F58" s="116"/>
      <c r="G58" s="116"/>
    </row>
    <row r="59" spans="1:7">
      <c r="A59" s="113"/>
      <c r="B59" s="114"/>
      <c r="C59" s="114"/>
      <c r="D59" s="115"/>
      <c r="E59" s="116"/>
      <c r="F59" s="116"/>
      <c r="G59" s="116"/>
    </row>
    <row r="60" spans="1:7">
      <c r="A60" s="113"/>
      <c r="B60" s="114"/>
      <c r="C60" s="114"/>
      <c r="D60" s="115"/>
      <c r="E60" s="116"/>
      <c r="F60" s="116"/>
      <c r="G60" s="116"/>
    </row>
    <row r="61" spans="1:7">
      <c r="A61" s="113"/>
      <c r="B61" s="114"/>
      <c r="C61" s="114"/>
      <c r="D61" s="115"/>
      <c r="E61" s="116"/>
      <c r="F61" s="116"/>
      <c r="G61" s="116"/>
    </row>
    <row r="62" spans="1:7">
      <c r="A62" s="113"/>
      <c r="B62" s="114"/>
      <c r="C62" s="114"/>
      <c r="D62" s="115"/>
      <c r="E62" s="116"/>
      <c r="F62" s="116"/>
      <c r="G62" s="116"/>
    </row>
    <row r="63" spans="1:7">
      <c r="A63" s="113"/>
      <c r="B63" s="114"/>
      <c r="C63" s="114"/>
      <c r="D63" s="115"/>
      <c r="E63" s="116"/>
      <c r="F63" s="116"/>
      <c r="G63" s="116"/>
    </row>
    <row r="64" spans="1:7">
      <c r="A64" s="113"/>
      <c r="D64" s="117"/>
      <c r="E64" s="118"/>
      <c r="F64" s="118"/>
      <c r="G64" s="118"/>
    </row>
    <row r="65" spans="1:7">
      <c r="A65" s="6"/>
      <c r="D65" s="117"/>
      <c r="E65" s="118"/>
      <c r="F65" s="118"/>
      <c r="G65" s="118"/>
    </row>
    <row r="66" spans="1:7">
      <c r="A66" s="6"/>
      <c r="D66" s="117"/>
      <c r="E66" s="118"/>
      <c r="F66" s="118"/>
      <c r="G66" s="118"/>
    </row>
    <row r="67" spans="1:7">
      <c r="A67" s="6"/>
      <c r="D67" s="117"/>
      <c r="E67" s="118"/>
      <c r="F67" s="118"/>
      <c r="G67" s="118"/>
    </row>
    <row r="68" spans="1:7">
      <c r="A68" s="6"/>
      <c r="D68" s="117"/>
      <c r="E68" s="118"/>
      <c r="F68" s="118"/>
      <c r="G68" s="118"/>
    </row>
    <row r="69" spans="1:7">
      <c r="A69" s="6"/>
      <c r="D69" s="117"/>
      <c r="E69" s="118"/>
      <c r="F69" s="118"/>
      <c r="G69" s="118"/>
    </row>
    <row r="70" spans="1:7">
      <c r="A70" s="6"/>
      <c r="D70" s="117"/>
      <c r="E70" s="118"/>
      <c r="F70" s="118"/>
      <c r="G70" s="118"/>
    </row>
    <row r="71" spans="1:7">
      <c r="A71" s="6"/>
      <c r="D71" s="117"/>
      <c r="E71" s="118"/>
      <c r="F71" s="118"/>
      <c r="G71" s="118"/>
    </row>
    <row r="72" spans="1:7">
      <c r="A72" s="6"/>
      <c r="D72" s="117"/>
      <c r="E72" s="118"/>
      <c r="F72" s="118"/>
      <c r="G72" s="118"/>
    </row>
    <row r="73" spans="1:7">
      <c r="A73" s="6"/>
      <c r="D73" s="117"/>
      <c r="E73" s="118"/>
      <c r="F73" s="118"/>
      <c r="G73" s="118"/>
    </row>
    <row r="74" spans="1:7">
      <c r="A74" s="6"/>
      <c r="D74" s="117"/>
      <c r="E74" s="118"/>
      <c r="F74" s="118"/>
      <c r="G74" s="118"/>
    </row>
    <row r="75" spans="1:7">
      <c r="A75" s="6"/>
      <c r="D75" s="117"/>
      <c r="E75" s="118"/>
      <c r="F75" s="118"/>
      <c r="G75" s="118"/>
    </row>
    <row r="76" spans="1:7">
      <c r="A76" s="6"/>
      <c r="D76" s="117"/>
      <c r="E76" s="118"/>
      <c r="F76" s="118"/>
      <c r="G76" s="118"/>
    </row>
    <row r="77" spans="1:7">
      <c r="A77" s="6"/>
      <c r="D77" s="117"/>
      <c r="E77" s="118"/>
      <c r="F77" s="118"/>
      <c r="G77" s="118"/>
    </row>
    <row r="78" spans="1:7">
      <c r="A78" s="6"/>
      <c r="D78" s="117"/>
      <c r="E78" s="118"/>
      <c r="F78" s="118"/>
      <c r="G78" s="118"/>
    </row>
    <row r="79" spans="1:7">
      <c r="A79" s="6"/>
      <c r="D79" s="117"/>
      <c r="E79" s="118"/>
      <c r="F79" s="118"/>
      <c r="G79" s="118"/>
    </row>
    <row r="80" spans="1:7">
      <c r="A80" s="6"/>
      <c r="D80" s="117"/>
      <c r="E80" s="118"/>
      <c r="F80" s="118"/>
      <c r="G80" s="118"/>
    </row>
    <row r="81" spans="1:7">
      <c r="A81" s="6"/>
      <c r="D81" s="117"/>
      <c r="E81" s="118"/>
      <c r="F81" s="118"/>
      <c r="G81" s="118"/>
    </row>
    <row r="82" spans="1:7">
      <c r="A82" s="6"/>
      <c r="D82" s="117"/>
      <c r="E82" s="118"/>
      <c r="F82" s="118"/>
      <c r="G82" s="118"/>
    </row>
    <row r="83" spans="1:7">
      <c r="A83" s="6"/>
      <c r="D83" s="117"/>
      <c r="E83" s="118"/>
      <c r="F83" s="118"/>
      <c r="G83" s="118"/>
    </row>
    <row r="84" spans="1:7">
      <c r="A84" s="6"/>
      <c r="D84" s="117"/>
      <c r="E84" s="118"/>
      <c r="F84" s="118"/>
      <c r="G84" s="118"/>
    </row>
    <row r="85" spans="1:7">
      <c r="A85" s="6"/>
      <c r="D85" s="117"/>
      <c r="E85" s="118"/>
      <c r="F85" s="118"/>
      <c r="G85" s="118"/>
    </row>
    <row r="86" spans="1:7">
      <c r="A86" s="6"/>
      <c r="D86" s="117"/>
      <c r="E86" s="118"/>
      <c r="F86" s="118"/>
      <c r="G86" s="118"/>
    </row>
    <row r="87" spans="1:7">
      <c r="A87" s="6"/>
    </row>
    <row r="88" spans="1:7">
      <c r="A88" s="8"/>
    </row>
    <row r="89" spans="1:7">
      <c r="A89" s="8"/>
    </row>
    <row r="90" spans="1:7">
      <c r="A90" s="8"/>
    </row>
    <row r="91" spans="1:7">
      <c r="A91" s="8"/>
    </row>
    <row r="92" spans="1:7">
      <c r="A92" s="8"/>
    </row>
    <row r="93" spans="1:7">
      <c r="A93" s="8"/>
    </row>
    <row r="94" spans="1:7">
      <c r="A94" s="8"/>
    </row>
    <row r="95" spans="1:7">
      <c r="A95" s="8"/>
    </row>
    <row r="96" spans="1:7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</sheetData>
  <mergeCells count="7">
    <mergeCell ref="C32:D32"/>
    <mergeCell ref="F32:G32"/>
    <mergeCell ref="A6:G6"/>
    <mergeCell ref="A2:G2"/>
    <mergeCell ref="A13:G13"/>
    <mergeCell ref="C31:D31"/>
    <mergeCell ref="F31:G31"/>
  </mergeCells>
  <printOptions horizontalCentered="1"/>
  <pageMargins left="0.59055118110236227" right="0.59055118110236227" top="0.78740157480314965" bottom="0.59055118110236227" header="0" footer="0"/>
  <pageSetup paperSize="9" scale="89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1"/>
  <sheetViews>
    <sheetView topLeftCell="A64" zoomScale="75" zoomScaleNormal="75" zoomScaleSheetLayoutView="75" workbookViewId="0">
      <selection activeCell="E46" sqref="E46"/>
    </sheetView>
  </sheetViews>
  <sheetFormatPr defaultColWidth="9.08984375" defaultRowHeight="18"/>
  <cols>
    <col min="1" max="1" width="88" style="16" customWidth="1"/>
    <col min="2" max="2" width="15" style="16" customWidth="1"/>
    <col min="3" max="7" width="20.453125" style="16" customWidth="1"/>
    <col min="8" max="8" width="18.453125" style="16" customWidth="1"/>
    <col min="9" max="16384" width="9.08984375" style="16"/>
  </cols>
  <sheetData>
    <row r="1" spans="1:8" ht="20">
      <c r="H1" s="266" t="s">
        <v>346</v>
      </c>
    </row>
    <row r="2" spans="1:8" ht="22.5">
      <c r="A2" s="491" t="s">
        <v>224</v>
      </c>
      <c r="B2" s="491"/>
      <c r="C2" s="491"/>
      <c r="D2" s="491"/>
      <c r="E2" s="491"/>
      <c r="F2" s="491"/>
      <c r="G2" s="491"/>
      <c r="H2" s="491"/>
    </row>
    <row r="3" spans="1:8">
      <c r="A3" s="32"/>
      <c r="B3" s="32"/>
      <c r="C3" s="32"/>
      <c r="D3" s="32"/>
      <c r="E3" s="293"/>
      <c r="F3" s="32"/>
      <c r="G3" s="32"/>
      <c r="H3" s="32" t="s">
        <v>463</v>
      </c>
    </row>
    <row r="4" spans="1:8" ht="48" customHeight="1">
      <c r="A4" s="468" t="s">
        <v>155</v>
      </c>
      <c r="B4" s="537" t="s">
        <v>0</v>
      </c>
      <c r="C4" s="468" t="s">
        <v>279</v>
      </c>
      <c r="D4" s="468"/>
      <c r="E4" s="469" t="s">
        <v>455</v>
      </c>
      <c r="F4" s="469"/>
      <c r="G4" s="469"/>
      <c r="H4" s="469"/>
    </row>
    <row r="5" spans="1:8" ht="56.25" customHeight="1">
      <c r="A5" s="468"/>
      <c r="B5" s="537"/>
      <c r="C5" s="447" t="s">
        <v>467</v>
      </c>
      <c r="D5" s="447" t="s">
        <v>461</v>
      </c>
      <c r="E5" s="447" t="s">
        <v>146</v>
      </c>
      <c r="F5" s="447" t="s">
        <v>142</v>
      </c>
      <c r="G5" s="63" t="s">
        <v>152</v>
      </c>
      <c r="H5" s="63" t="s">
        <v>153</v>
      </c>
    </row>
    <row r="6" spans="1:8" ht="22.5" customHeight="1">
      <c r="A6" s="200">
        <v>1</v>
      </c>
      <c r="B6" s="208">
        <v>2</v>
      </c>
      <c r="C6" s="63">
        <v>3</v>
      </c>
      <c r="D6" s="460">
        <v>4</v>
      </c>
      <c r="E6" s="63">
        <v>5</v>
      </c>
      <c r="F6" s="460">
        <v>6</v>
      </c>
      <c r="G6" s="63">
        <v>7</v>
      </c>
      <c r="H6" s="460">
        <v>8</v>
      </c>
    </row>
    <row r="7" spans="1:8" ht="27.75" customHeight="1">
      <c r="A7" s="77" t="s">
        <v>235</v>
      </c>
      <c r="B7" s="79"/>
      <c r="C7" s="79"/>
      <c r="D7" s="79"/>
      <c r="E7" s="79"/>
      <c r="F7" s="79"/>
      <c r="G7" s="79"/>
      <c r="H7" s="80"/>
    </row>
    <row r="8" spans="1:8" s="267" customFormat="1" ht="30" customHeight="1">
      <c r="A8" s="81" t="s">
        <v>210</v>
      </c>
      <c r="B8" s="82">
        <v>3000</v>
      </c>
      <c r="C8" s="334">
        <f>SUM(C9:C10,C12:C17)</f>
        <v>4772.4999999999991</v>
      </c>
      <c r="D8" s="334">
        <f t="shared" ref="D8:F8" si="0">SUM(D9:D10,D12:D17)</f>
        <v>6188.5</v>
      </c>
      <c r="E8" s="334">
        <f t="shared" si="0"/>
        <v>6943.0000000000009</v>
      </c>
      <c r="F8" s="334">
        <f t="shared" si="0"/>
        <v>6188.5</v>
      </c>
      <c r="G8" s="132">
        <f t="shared" ref="G8" si="1">IF(F8="(    )",0,F8)-IF(E8="(    )",0,E8)</f>
        <v>-754.50000000000091</v>
      </c>
      <c r="H8" s="132">
        <f t="shared" ref="H8" si="2">IF(IF(E8="(    )",0,E8)=0,0,IF(F8="(    )",0,F8)/IF(E8="(    )",0,E8))*100</f>
        <v>89.132939651447487</v>
      </c>
    </row>
    <row r="9" spans="1:8" s="343" customFormat="1" ht="27.75" customHeight="1">
      <c r="A9" s="341" t="s">
        <v>309</v>
      </c>
      <c r="B9" s="70">
        <v>3010</v>
      </c>
      <c r="C9" s="124">
        <v>2918.7</v>
      </c>
      <c r="D9" s="124">
        <v>3041.3</v>
      </c>
      <c r="E9" s="124">
        <v>4079.4</v>
      </c>
      <c r="F9" s="124">
        <v>3041.3</v>
      </c>
      <c r="G9" s="136">
        <f t="shared" ref="G9:G68" si="3">IF(F9="(    )",0,F9)-IF(E9="(    )",0,E9)</f>
        <v>-1038.0999999999999</v>
      </c>
      <c r="H9" s="136">
        <f t="shared" ref="H9:H68" si="4">IF(IF(E9="(    )",0,E9)=0,0,IF(F9="(    )",0,F9)/IF(E9="(    )",0,E9))*100</f>
        <v>74.552630288767958</v>
      </c>
    </row>
    <row r="10" spans="1:8" s="343" customFormat="1" ht="27.75" customHeight="1">
      <c r="A10" s="341" t="s">
        <v>225</v>
      </c>
      <c r="B10" s="70">
        <v>3020</v>
      </c>
      <c r="C10" s="124">
        <v>0</v>
      </c>
      <c r="D10" s="124">
        <v>0</v>
      </c>
      <c r="E10" s="124">
        <v>0</v>
      </c>
      <c r="F10" s="124">
        <v>0</v>
      </c>
      <c r="G10" s="136">
        <f t="shared" si="3"/>
        <v>0</v>
      </c>
      <c r="H10" s="136">
        <f t="shared" si="4"/>
        <v>0</v>
      </c>
    </row>
    <row r="11" spans="1:8" s="343" customFormat="1" ht="27.75" customHeight="1">
      <c r="A11" s="341" t="s">
        <v>226</v>
      </c>
      <c r="B11" s="70">
        <v>3021</v>
      </c>
      <c r="C11" s="124">
        <v>0</v>
      </c>
      <c r="D11" s="124">
        <v>0</v>
      </c>
      <c r="E11" s="124">
        <v>0</v>
      </c>
      <c r="F11" s="124">
        <v>0</v>
      </c>
      <c r="G11" s="136">
        <f t="shared" si="3"/>
        <v>0</v>
      </c>
      <c r="H11" s="136">
        <f t="shared" si="4"/>
        <v>0</v>
      </c>
    </row>
    <row r="12" spans="1:8" s="343" customFormat="1" ht="27.75" customHeight="1">
      <c r="A12" s="341" t="s">
        <v>308</v>
      </c>
      <c r="B12" s="70">
        <v>3030</v>
      </c>
      <c r="C12" s="124">
        <f>'Розшифровка до Руху'!C8</f>
        <v>1840.1</v>
      </c>
      <c r="D12" s="124">
        <f>'Розшифровка до Руху'!E8</f>
        <v>3141.1</v>
      </c>
      <c r="E12" s="124">
        <f>'Розшифровка до Руху'!D8</f>
        <v>2849.9</v>
      </c>
      <c r="F12" s="124">
        <f>'Розшифровка до Руху'!E8</f>
        <v>3141.1</v>
      </c>
      <c r="G12" s="136">
        <f t="shared" si="3"/>
        <v>291.19999999999982</v>
      </c>
      <c r="H12" s="136">
        <f t="shared" si="4"/>
        <v>110.21790238253972</v>
      </c>
    </row>
    <row r="13" spans="1:8" s="343" customFormat="1" ht="27.75" customHeight="1">
      <c r="A13" s="341" t="s">
        <v>431</v>
      </c>
      <c r="B13" s="70">
        <v>3040</v>
      </c>
      <c r="C13" s="124">
        <v>0</v>
      </c>
      <c r="D13" s="124">
        <v>0</v>
      </c>
      <c r="E13" s="124">
        <v>0</v>
      </c>
      <c r="F13" s="124">
        <v>0</v>
      </c>
      <c r="G13" s="136">
        <f t="shared" si="3"/>
        <v>0</v>
      </c>
      <c r="H13" s="136">
        <f t="shared" si="4"/>
        <v>0</v>
      </c>
    </row>
    <row r="14" spans="1:8" s="343" customFormat="1" ht="27.75" customHeight="1">
      <c r="A14" s="341" t="s">
        <v>211</v>
      </c>
      <c r="B14" s="70">
        <v>3050</v>
      </c>
      <c r="C14" s="124">
        <v>0</v>
      </c>
      <c r="D14" s="124">
        <v>0</v>
      </c>
      <c r="E14" s="124">
        <v>0</v>
      </c>
      <c r="F14" s="124">
        <v>0</v>
      </c>
      <c r="G14" s="136">
        <f t="shared" si="3"/>
        <v>0</v>
      </c>
      <c r="H14" s="136">
        <f t="shared" si="4"/>
        <v>0</v>
      </c>
    </row>
    <row r="15" spans="1:8" s="343" customFormat="1" ht="27.75" customHeight="1">
      <c r="A15" s="341" t="s">
        <v>480</v>
      </c>
      <c r="B15" s="70">
        <v>3060</v>
      </c>
      <c r="C15" s="124">
        <v>0</v>
      </c>
      <c r="D15" s="124">
        <v>0</v>
      </c>
      <c r="E15" s="124">
        <v>0</v>
      </c>
      <c r="F15" s="124">
        <v>0</v>
      </c>
      <c r="G15" s="136">
        <f t="shared" si="3"/>
        <v>0</v>
      </c>
      <c r="H15" s="136">
        <f t="shared" si="4"/>
        <v>0</v>
      </c>
    </row>
    <row r="16" spans="1:8" s="343" customFormat="1" ht="46.5" customHeight="1">
      <c r="A16" s="341" t="s">
        <v>370</v>
      </c>
      <c r="B16" s="70">
        <v>3070</v>
      </c>
      <c r="C16" s="124">
        <v>0.2</v>
      </c>
      <c r="D16" s="124">
        <v>0</v>
      </c>
      <c r="E16" s="124">
        <v>1.6</v>
      </c>
      <c r="F16" s="124">
        <v>0</v>
      </c>
      <c r="G16" s="136">
        <f t="shared" si="3"/>
        <v>-1.6</v>
      </c>
      <c r="H16" s="136">
        <f t="shared" si="4"/>
        <v>0</v>
      </c>
    </row>
    <row r="17" spans="1:8" s="343" customFormat="1" ht="31.5" customHeight="1">
      <c r="A17" s="341" t="s">
        <v>310</v>
      </c>
      <c r="B17" s="70">
        <v>3080</v>
      </c>
      <c r="C17" s="124">
        <f>'Розшифровка до Руху'!C11</f>
        <v>13.5</v>
      </c>
      <c r="D17" s="124">
        <f>'Розшифровка до Руху'!E11</f>
        <v>6.1</v>
      </c>
      <c r="E17" s="441">
        <f>'Розшифровка до Руху'!D11</f>
        <v>12.1</v>
      </c>
      <c r="F17" s="441">
        <f>'Розшифровка до Руху'!E11</f>
        <v>6.1</v>
      </c>
      <c r="G17" s="136">
        <f t="shared" si="3"/>
        <v>-6</v>
      </c>
      <c r="H17" s="136">
        <f t="shared" si="4"/>
        <v>50.413223140495866</v>
      </c>
    </row>
    <row r="18" spans="1:8" s="267" customFormat="1" ht="30" customHeight="1">
      <c r="A18" s="81" t="s">
        <v>219</v>
      </c>
      <c r="B18" s="82">
        <v>3100</v>
      </c>
      <c r="C18" s="334">
        <f>SUM(C19:C21,C32:C33)</f>
        <v>-4686.8</v>
      </c>
      <c r="D18" s="334">
        <f t="shared" ref="D18:F18" si="5">SUM(D19:D21,D32:D33)</f>
        <v>-5841.4</v>
      </c>
      <c r="E18" s="334">
        <f t="shared" si="5"/>
        <v>-6943</v>
      </c>
      <c r="F18" s="334">
        <f t="shared" si="5"/>
        <v>-5841.4</v>
      </c>
      <c r="G18" s="132">
        <f t="shared" si="3"/>
        <v>1101.6000000000004</v>
      </c>
      <c r="H18" s="132">
        <f t="shared" si="4"/>
        <v>84.13365980123865</v>
      </c>
    </row>
    <row r="19" spans="1:8" s="343" customFormat="1" ht="27.75" customHeight="1">
      <c r="A19" s="304" t="s">
        <v>214</v>
      </c>
      <c r="B19" s="305">
        <v>3110</v>
      </c>
      <c r="C19" s="124">
        <v>-2115</v>
      </c>
      <c r="D19" s="124">
        <v>-2877.9</v>
      </c>
      <c r="E19" s="124">
        <v>-4272.8</v>
      </c>
      <c r="F19" s="124">
        <v>-2877.9</v>
      </c>
      <c r="G19" s="136">
        <f t="shared" si="3"/>
        <v>1394.9</v>
      </c>
      <c r="H19" s="136">
        <f t="shared" si="4"/>
        <v>67.353959932596894</v>
      </c>
    </row>
    <row r="20" spans="1:8" s="343" customFormat="1" ht="27.75" customHeight="1">
      <c r="A20" s="341" t="s">
        <v>215</v>
      </c>
      <c r="B20" s="70">
        <v>3120</v>
      </c>
      <c r="C20" s="124">
        <v>-1353.4</v>
      </c>
      <c r="D20" s="124">
        <v>-1688</v>
      </c>
      <c r="E20" s="124">
        <v>-1558.5</v>
      </c>
      <c r="F20" s="124">
        <v>-1688</v>
      </c>
      <c r="G20" s="136">
        <f t="shared" si="3"/>
        <v>-129.5</v>
      </c>
      <c r="H20" s="136">
        <f t="shared" si="4"/>
        <v>108.30927173564324</v>
      </c>
    </row>
    <row r="21" spans="1:8" s="343" customFormat="1" ht="42" customHeight="1">
      <c r="A21" s="341" t="s">
        <v>227</v>
      </c>
      <c r="B21" s="70">
        <v>3130</v>
      </c>
      <c r="C21" s="124">
        <f>SUM(C22:C31)</f>
        <v>-1197.4000000000001</v>
      </c>
      <c r="D21" s="124">
        <f t="shared" ref="D21:F21" si="6">SUM(D22:D31)</f>
        <v>-1257.5</v>
      </c>
      <c r="E21" s="124">
        <f t="shared" si="6"/>
        <v>-1105.1999999999998</v>
      </c>
      <c r="F21" s="124">
        <f t="shared" si="6"/>
        <v>-1257.5</v>
      </c>
      <c r="G21" s="136">
        <f t="shared" si="3"/>
        <v>-152.30000000000018</v>
      </c>
      <c r="H21" s="136">
        <f t="shared" si="4"/>
        <v>113.7803112558813</v>
      </c>
    </row>
    <row r="22" spans="1:8" s="343" customFormat="1" ht="27.75" customHeight="1">
      <c r="A22" s="341" t="s">
        <v>216</v>
      </c>
      <c r="B22" s="70">
        <v>3131</v>
      </c>
      <c r="C22" s="124">
        <v>-34.9</v>
      </c>
      <c r="D22" s="124">
        <v>-10.4</v>
      </c>
      <c r="E22" s="124" t="s">
        <v>187</v>
      </c>
      <c r="F22" s="124">
        <v>-10.4</v>
      </c>
      <c r="G22" s="136">
        <f t="shared" si="3"/>
        <v>-10.4</v>
      </c>
      <c r="H22" s="136">
        <f t="shared" si="4"/>
        <v>0</v>
      </c>
    </row>
    <row r="23" spans="1:8" s="343" customFormat="1" ht="27.75" customHeight="1">
      <c r="A23" s="341" t="s">
        <v>217</v>
      </c>
      <c r="B23" s="70">
        <v>3132</v>
      </c>
      <c r="C23" s="124">
        <v>-239.8</v>
      </c>
      <c r="D23" s="124">
        <v>-160.69999999999999</v>
      </c>
      <c r="E23" s="124">
        <v>-154</v>
      </c>
      <c r="F23" s="124">
        <v>-160.69999999999999</v>
      </c>
      <c r="G23" s="136">
        <f t="shared" si="3"/>
        <v>-6.6999999999999886</v>
      </c>
      <c r="H23" s="136">
        <f t="shared" si="4"/>
        <v>104.35064935064935</v>
      </c>
    </row>
    <row r="24" spans="1:8" s="343" customFormat="1" ht="27.75" customHeight="1">
      <c r="A24" s="341" t="s">
        <v>70</v>
      </c>
      <c r="B24" s="70">
        <v>3133</v>
      </c>
      <c r="C24" s="124">
        <v>-301</v>
      </c>
      <c r="D24" s="124">
        <v>-372.2</v>
      </c>
      <c r="E24" s="124">
        <v>-347.7</v>
      </c>
      <c r="F24" s="124">
        <v>-372.2</v>
      </c>
      <c r="G24" s="136">
        <f t="shared" si="3"/>
        <v>-24.5</v>
      </c>
      <c r="H24" s="136">
        <f t="shared" si="4"/>
        <v>107.04630428530342</v>
      </c>
    </row>
    <row r="25" spans="1:8" s="343" customFormat="1" ht="27.75" customHeight="1">
      <c r="A25" s="341" t="s">
        <v>71</v>
      </c>
      <c r="B25" s="70">
        <v>3134</v>
      </c>
      <c r="C25" s="124" t="s">
        <v>187</v>
      </c>
      <c r="D25" s="124" t="s">
        <v>187</v>
      </c>
      <c r="E25" s="124" t="s">
        <v>187</v>
      </c>
      <c r="F25" s="124" t="s">
        <v>187</v>
      </c>
      <c r="G25" s="136">
        <f t="shared" si="3"/>
        <v>0</v>
      </c>
      <c r="H25" s="136">
        <f t="shared" si="4"/>
        <v>0</v>
      </c>
    </row>
    <row r="26" spans="1:8" s="343" customFormat="1" ht="27.75" customHeight="1">
      <c r="A26" s="341" t="s">
        <v>290</v>
      </c>
      <c r="B26" s="70">
        <v>3135</v>
      </c>
      <c r="C26" s="124">
        <v>-242.6</v>
      </c>
      <c r="D26" s="124">
        <v>-256.10000000000002</v>
      </c>
      <c r="E26" s="124">
        <v>-149.4</v>
      </c>
      <c r="F26" s="124">
        <v>-256.10000000000002</v>
      </c>
      <c r="G26" s="136">
        <f t="shared" si="3"/>
        <v>-106.70000000000002</v>
      </c>
      <c r="H26" s="136">
        <f t="shared" si="4"/>
        <v>171.41900937081661</v>
      </c>
    </row>
    <row r="27" spans="1:8" s="343" customFormat="1" ht="27.75" customHeight="1">
      <c r="A27" s="341" t="s">
        <v>291</v>
      </c>
      <c r="B27" s="70">
        <v>3136</v>
      </c>
      <c r="C27" s="124" t="s">
        <v>187</v>
      </c>
      <c r="D27" s="124" t="s">
        <v>187</v>
      </c>
      <c r="E27" s="124" t="s">
        <v>187</v>
      </c>
      <c r="F27" s="124" t="s">
        <v>187</v>
      </c>
      <c r="G27" s="136">
        <f t="shared" si="3"/>
        <v>0</v>
      </c>
      <c r="H27" s="136">
        <f t="shared" si="4"/>
        <v>0</v>
      </c>
    </row>
    <row r="28" spans="1:8" s="343" customFormat="1" ht="27.75" customHeight="1">
      <c r="A28" s="341" t="s">
        <v>296</v>
      </c>
      <c r="B28" s="70">
        <v>3137</v>
      </c>
      <c r="C28" s="124" t="s">
        <v>187</v>
      </c>
      <c r="D28" s="124" t="s">
        <v>187</v>
      </c>
      <c r="E28" s="124" t="s">
        <v>187</v>
      </c>
      <c r="F28" s="124" t="s">
        <v>187</v>
      </c>
      <c r="G28" s="136">
        <f t="shared" si="3"/>
        <v>0</v>
      </c>
      <c r="H28" s="136">
        <f t="shared" si="4"/>
        <v>0</v>
      </c>
    </row>
    <row r="29" spans="1:8" s="343" customFormat="1" ht="27.75" customHeight="1">
      <c r="A29" s="341" t="s">
        <v>366</v>
      </c>
      <c r="B29" s="70">
        <v>3138</v>
      </c>
      <c r="C29" s="124">
        <v>-25.2</v>
      </c>
      <c r="D29" s="124">
        <v>-31.4</v>
      </c>
      <c r="E29" s="124">
        <v>-29</v>
      </c>
      <c r="F29" s="124">
        <v>-31.4</v>
      </c>
      <c r="G29" s="136">
        <f t="shared" si="3"/>
        <v>-2.3999999999999986</v>
      </c>
      <c r="H29" s="136">
        <f t="shared" si="4"/>
        <v>108.27586206896551</v>
      </c>
    </row>
    <row r="30" spans="1:8" s="343" customFormat="1" ht="45" customHeight="1">
      <c r="A30" s="341" t="s">
        <v>416</v>
      </c>
      <c r="B30" s="70">
        <v>3139</v>
      </c>
      <c r="C30" s="124">
        <v>-353.8</v>
      </c>
      <c r="D30" s="124">
        <v>-426.7</v>
      </c>
      <c r="E30" s="124">
        <v>-425</v>
      </c>
      <c r="F30" s="124">
        <v>-426.7</v>
      </c>
      <c r="G30" s="136">
        <f t="shared" si="3"/>
        <v>-1.6999999999999886</v>
      </c>
      <c r="H30" s="136">
        <f t="shared" si="4"/>
        <v>100.4</v>
      </c>
    </row>
    <row r="31" spans="1:8" s="343" customFormat="1" ht="27.75" customHeight="1">
      <c r="A31" s="341" t="s">
        <v>468</v>
      </c>
      <c r="B31" s="70">
        <v>3140</v>
      </c>
      <c r="C31" s="124">
        <f>'Розшифровка до Руху'!C15</f>
        <v>-0.1</v>
      </c>
      <c r="D31" s="124">
        <f>'Розшифровка до Руху'!E15</f>
        <v>0</v>
      </c>
      <c r="E31" s="124">
        <f>'Розшифровка до Руху'!D15</f>
        <v>-0.1</v>
      </c>
      <c r="F31" s="124">
        <f>'Розшифровка до Руху'!E15</f>
        <v>0</v>
      </c>
      <c r="G31" s="136">
        <f t="shared" si="3"/>
        <v>0.1</v>
      </c>
      <c r="H31" s="136">
        <f t="shared" si="4"/>
        <v>0</v>
      </c>
    </row>
    <row r="32" spans="1:8" s="343" customFormat="1" ht="27.75" customHeight="1">
      <c r="A32" s="341" t="s">
        <v>218</v>
      </c>
      <c r="B32" s="70">
        <v>3150</v>
      </c>
      <c r="C32" s="124" t="s">
        <v>187</v>
      </c>
      <c r="D32" s="124" t="s">
        <v>187</v>
      </c>
      <c r="E32" s="124" t="s">
        <v>187</v>
      </c>
      <c r="F32" s="124" t="s">
        <v>187</v>
      </c>
      <c r="G32" s="136">
        <f t="shared" si="3"/>
        <v>0</v>
      </c>
      <c r="H32" s="136">
        <f t="shared" si="4"/>
        <v>0</v>
      </c>
    </row>
    <row r="33" spans="1:8" s="343" customFormat="1" ht="27.75" customHeight="1">
      <c r="A33" s="341" t="s">
        <v>307</v>
      </c>
      <c r="B33" s="70">
        <v>3160</v>
      </c>
      <c r="C33" s="124">
        <f>'Розшифровка до Руху'!C18</f>
        <v>-21</v>
      </c>
      <c r="D33" s="124">
        <f>'Розшифровка до Руху'!E18</f>
        <v>-18</v>
      </c>
      <c r="E33" s="124">
        <f>'Розшифровка до Руху'!D18</f>
        <v>-6.5</v>
      </c>
      <c r="F33" s="124">
        <f>'Розшифровка до Руху'!E18</f>
        <v>-18</v>
      </c>
      <c r="G33" s="136">
        <f t="shared" si="3"/>
        <v>-11.5</v>
      </c>
      <c r="H33" s="136">
        <f t="shared" si="4"/>
        <v>276.92307692307691</v>
      </c>
    </row>
    <row r="34" spans="1:8" s="267" customFormat="1" ht="30" customHeight="1">
      <c r="A34" s="81" t="s">
        <v>232</v>
      </c>
      <c r="B34" s="82">
        <v>3195</v>
      </c>
      <c r="C34" s="334">
        <f>SUM(C8,C18)</f>
        <v>85.699999999998909</v>
      </c>
      <c r="D34" s="334">
        <f t="shared" ref="D34:F34" si="7">SUM(D8,D18)</f>
        <v>347.10000000000036</v>
      </c>
      <c r="E34" s="334">
        <f t="shared" si="7"/>
        <v>0</v>
      </c>
      <c r="F34" s="334">
        <f t="shared" si="7"/>
        <v>347.10000000000036</v>
      </c>
      <c r="G34" s="132">
        <f t="shared" si="3"/>
        <v>347.10000000000036</v>
      </c>
      <c r="H34" s="132">
        <f t="shared" si="4"/>
        <v>0</v>
      </c>
    </row>
    <row r="35" spans="1:8" s="267" customFormat="1" ht="30" customHeight="1">
      <c r="A35" s="78" t="s">
        <v>236</v>
      </c>
      <c r="B35" s="82"/>
      <c r="C35" s="334"/>
      <c r="D35" s="334"/>
      <c r="E35" s="334"/>
      <c r="F35" s="334"/>
      <c r="G35" s="132"/>
      <c r="H35" s="132"/>
    </row>
    <row r="36" spans="1:8" s="267" customFormat="1" ht="30" customHeight="1">
      <c r="A36" s="81" t="s">
        <v>212</v>
      </c>
      <c r="B36" s="82">
        <v>3200</v>
      </c>
      <c r="C36" s="334">
        <f>SUM(C37:C40)</f>
        <v>540.9</v>
      </c>
      <c r="D36" s="334">
        <f>SUM(D37:D40)</f>
        <v>97.1</v>
      </c>
      <c r="E36" s="334">
        <f>SUM(E37:E40)</f>
        <v>0</v>
      </c>
      <c r="F36" s="334">
        <f>SUM(F37:F40)</f>
        <v>97.1</v>
      </c>
      <c r="G36" s="132">
        <f t="shared" si="3"/>
        <v>97.1</v>
      </c>
      <c r="H36" s="132">
        <f t="shared" si="4"/>
        <v>0</v>
      </c>
    </row>
    <row r="37" spans="1:8" s="343" customFormat="1" ht="27.75" customHeight="1">
      <c r="A37" s="341" t="s">
        <v>228</v>
      </c>
      <c r="B37" s="70">
        <v>3210</v>
      </c>
      <c r="C37" s="124">
        <v>0</v>
      </c>
      <c r="D37" s="124">
        <v>0</v>
      </c>
      <c r="E37" s="124">
        <v>0</v>
      </c>
      <c r="F37" s="124">
        <v>0</v>
      </c>
      <c r="G37" s="136">
        <f t="shared" si="3"/>
        <v>0</v>
      </c>
      <c r="H37" s="136">
        <f t="shared" si="4"/>
        <v>0</v>
      </c>
    </row>
    <row r="38" spans="1:8" s="343" customFormat="1" ht="27.75" customHeight="1">
      <c r="A38" s="341" t="s">
        <v>229</v>
      </c>
      <c r="B38" s="70">
        <v>3220</v>
      </c>
      <c r="C38" s="124">
        <v>0</v>
      </c>
      <c r="D38" s="124">
        <v>0</v>
      </c>
      <c r="E38" s="124">
        <v>0</v>
      </c>
      <c r="F38" s="124">
        <v>0</v>
      </c>
      <c r="G38" s="136">
        <f t="shared" si="3"/>
        <v>0</v>
      </c>
      <c r="H38" s="136">
        <f t="shared" si="4"/>
        <v>0</v>
      </c>
    </row>
    <row r="39" spans="1:8" s="343" customFormat="1" ht="27.75" customHeight="1">
      <c r="A39" s="341" t="s">
        <v>48</v>
      </c>
      <c r="B39" s="70">
        <v>3230</v>
      </c>
      <c r="C39" s="124">
        <v>0</v>
      </c>
      <c r="D39" s="124">
        <v>0</v>
      </c>
      <c r="E39" s="124">
        <v>0</v>
      </c>
      <c r="F39" s="124">
        <v>0</v>
      </c>
      <c r="G39" s="136">
        <f t="shared" si="3"/>
        <v>0</v>
      </c>
      <c r="H39" s="136">
        <f t="shared" si="4"/>
        <v>0</v>
      </c>
    </row>
    <row r="40" spans="1:8" s="343" customFormat="1" ht="27.75" customHeight="1">
      <c r="A40" s="341" t="s">
        <v>380</v>
      </c>
      <c r="B40" s="70">
        <v>3240</v>
      </c>
      <c r="C40" s="124">
        <f>'Розшифровка до Руху'!C24</f>
        <v>540.9</v>
      </c>
      <c r="D40" s="124">
        <f>'Розшифровка до Руху'!E24</f>
        <v>97.1</v>
      </c>
      <c r="E40" s="124">
        <f>'Розшифровка до Руху'!D24</f>
        <v>0</v>
      </c>
      <c r="F40" s="124">
        <f>'Розшифровка до Руху'!E24</f>
        <v>97.1</v>
      </c>
      <c r="G40" s="136">
        <f t="shared" si="3"/>
        <v>97.1</v>
      </c>
      <c r="H40" s="136">
        <f t="shared" si="4"/>
        <v>0</v>
      </c>
    </row>
    <row r="41" spans="1:8" s="267" customFormat="1" ht="30" customHeight="1">
      <c r="A41" s="81" t="s">
        <v>220</v>
      </c>
      <c r="B41" s="82">
        <v>3255</v>
      </c>
      <c r="C41" s="334">
        <f>SUM(C42,C44,C51)</f>
        <v>-581.19999999999993</v>
      </c>
      <c r="D41" s="334">
        <f t="shared" ref="D41:F41" si="8">SUM(D42,D44,D51)</f>
        <v>-336.5</v>
      </c>
      <c r="E41" s="334">
        <f t="shared" si="8"/>
        <v>0</v>
      </c>
      <c r="F41" s="334">
        <f t="shared" si="8"/>
        <v>-336.5</v>
      </c>
      <c r="G41" s="132">
        <f t="shared" si="3"/>
        <v>-336.5</v>
      </c>
      <c r="H41" s="132">
        <f t="shared" si="4"/>
        <v>0</v>
      </c>
    </row>
    <row r="42" spans="1:8" s="267" customFormat="1" ht="30" customHeight="1">
      <c r="A42" s="76" t="s">
        <v>371</v>
      </c>
      <c r="B42" s="83">
        <v>3260</v>
      </c>
      <c r="C42" s="124">
        <f>SUM(C43:C43)</f>
        <v>0</v>
      </c>
      <c r="D42" s="124">
        <f t="shared" ref="D42:F42" si="9">SUM(D43:D43)</f>
        <v>0</v>
      </c>
      <c r="E42" s="124">
        <f t="shared" si="9"/>
        <v>0</v>
      </c>
      <c r="F42" s="124">
        <f t="shared" si="9"/>
        <v>0</v>
      </c>
      <c r="G42" s="136">
        <f t="shared" si="3"/>
        <v>0</v>
      </c>
      <c r="H42" s="136">
        <f t="shared" si="4"/>
        <v>0</v>
      </c>
    </row>
    <row r="43" spans="1:8" s="267" customFormat="1" ht="30" customHeight="1">
      <c r="A43" s="76" t="s">
        <v>372</v>
      </c>
      <c r="B43" s="83">
        <v>3261</v>
      </c>
      <c r="C43" s="124" t="s">
        <v>187</v>
      </c>
      <c r="D43" s="124" t="s">
        <v>187</v>
      </c>
      <c r="E43" s="124" t="s">
        <v>187</v>
      </c>
      <c r="F43" s="124" t="s">
        <v>187</v>
      </c>
      <c r="G43" s="136">
        <f t="shared" si="3"/>
        <v>0</v>
      </c>
      <c r="H43" s="136">
        <f t="shared" si="4"/>
        <v>0</v>
      </c>
    </row>
    <row r="44" spans="1:8" s="267" customFormat="1" ht="30" customHeight="1">
      <c r="A44" s="76" t="s">
        <v>373</v>
      </c>
      <c r="B44" s="83">
        <v>3270</v>
      </c>
      <c r="C44" s="124">
        <f>SUM(C45:C50)</f>
        <v>-581.19999999999993</v>
      </c>
      <c r="D44" s="124">
        <f t="shared" ref="D44:F44" si="10">SUM(D45:D50)</f>
        <v>-336.5</v>
      </c>
      <c r="E44" s="124">
        <f t="shared" si="10"/>
        <v>0</v>
      </c>
      <c r="F44" s="124">
        <f t="shared" si="10"/>
        <v>-336.5</v>
      </c>
      <c r="G44" s="136">
        <f t="shared" si="3"/>
        <v>-336.5</v>
      </c>
      <c r="H44" s="136">
        <f t="shared" si="4"/>
        <v>0</v>
      </c>
    </row>
    <row r="45" spans="1:8" s="267" customFormat="1" ht="30" customHeight="1">
      <c r="A45" s="76" t="s">
        <v>381</v>
      </c>
      <c r="B45" s="83">
        <v>3271</v>
      </c>
      <c r="C45" s="124">
        <f>'Розшифровка до Руху'!C29</f>
        <v>0</v>
      </c>
      <c r="D45" s="124">
        <f>'Розшифровка до Руху'!E29</f>
        <v>0</v>
      </c>
      <c r="E45" s="124">
        <f>'Розшифровка до Руху'!D29</f>
        <v>0</v>
      </c>
      <c r="F45" s="124">
        <f>'Розшифровка до Руху'!E29</f>
        <v>0</v>
      </c>
      <c r="G45" s="136">
        <f t="shared" si="3"/>
        <v>0</v>
      </c>
      <c r="H45" s="136">
        <f t="shared" si="4"/>
        <v>0</v>
      </c>
    </row>
    <row r="46" spans="1:8" s="343" customFormat="1" ht="27.75" customHeight="1">
      <c r="A46" s="341" t="s">
        <v>424</v>
      </c>
      <c r="B46" s="70">
        <v>3272</v>
      </c>
      <c r="C46" s="124">
        <f>'Розшифровка до Руху'!C32</f>
        <v>0</v>
      </c>
      <c r="D46" s="124">
        <f>'Розшифровка до Руху'!E32</f>
        <v>-97.1</v>
      </c>
      <c r="E46" s="124">
        <f>'Розшифровка до Руху'!D32</f>
        <v>0</v>
      </c>
      <c r="F46" s="124">
        <f>'Розшифровка до Руху'!E32</f>
        <v>-97.1</v>
      </c>
      <c r="G46" s="136">
        <f t="shared" si="3"/>
        <v>-97.1</v>
      </c>
      <c r="H46" s="136">
        <f t="shared" si="4"/>
        <v>0</v>
      </c>
    </row>
    <row r="47" spans="1:8" s="343" customFormat="1" ht="41.15" customHeight="1">
      <c r="A47" s="341" t="s">
        <v>28</v>
      </c>
      <c r="B47" s="70">
        <v>3273</v>
      </c>
      <c r="C47" s="124">
        <f>'Розшифровка до Руху'!C35</f>
        <v>-25.7</v>
      </c>
      <c r="D47" s="124">
        <f>'Розшифровка до Руху'!E35</f>
        <v>-238.5</v>
      </c>
      <c r="E47" s="124">
        <f>'Розшифровка до Руху'!D35</f>
        <v>0</v>
      </c>
      <c r="F47" s="124">
        <f>'Розшифровка до Руху'!E35</f>
        <v>-238.5</v>
      </c>
      <c r="G47" s="136">
        <f t="shared" si="3"/>
        <v>-238.5</v>
      </c>
      <c r="H47" s="136">
        <f t="shared" si="4"/>
        <v>0</v>
      </c>
    </row>
    <row r="48" spans="1:8" s="343" customFormat="1" ht="27.75" customHeight="1">
      <c r="A48" s="341" t="s">
        <v>382</v>
      </c>
      <c r="B48" s="70">
        <v>3274</v>
      </c>
      <c r="C48" s="124">
        <f>'Розшифровка до Руху'!C38</f>
        <v>-14.6</v>
      </c>
      <c r="D48" s="124">
        <f>'Розшифровка до Руху'!E38</f>
        <v>-0.9</v>
      </c>
      <c r="E48" s="124">
        <f>'Розшифровка до Руху'!D38</f>
        <v>0</v>
      </c>
      <c r="F48" s="124">
        <f>'Розшифровка до Руху'!E38</f>
        <v>-0.9</v>
      </c>
      <c r="G48" s="136">
        <f t="shared" si="3"/>
        <v>-0.9</v>
      </c>
      <c r="H48" s="136">
        <f t="shared" si="4"/>
        <v>0</v>
      </c>
    </row>
    <row r="49" spans="1:8" s="343" customFormat="1" ht="42.75" customHeight="1">
      <c r="A49" s="341" t="s">
        <v>374</v>
      </c>
      <c r="B49" s="70">
        <v>3275</v>
      </c>
      <c r="C49" s="124">
        <f>'Розшифровка до Руху'!C41</f>
        <v>0</v>
      </c>
      <c r="D49" s="124">
        <f>'Розшифровка до Руху'!E41</f>
        <v>0</v>
      </c>
      <c r="E49" s="124">
        <f>'Розшифровка до Руху'!D41</f>
        <v>0</v>
      </c>
      <c r="F49" s="124">
        <f>'Розшифровка до Руху'!E41</f>
        <v>0</v>
      </c>
      <c r="G49" s="136">
        <f t="shared" si="3"/>
        <v>0</v>
      </c>
      <c r="H49" s="136">
        <f t="shared" si="4"/>
        <v>0</v>
      </c>
    </row>
    <row r="50" spans="1:8" s="343" customFormat="1" ht="27.75" customHeight="1">
      <c r="A50" s="341" t="s">
        <v>375</v>
      </c>
      <c r="B50" s="70">
        <v>3276</v>
      </c>
      <c r="C50" s="124">
        <f>'Розшифровка до Руху'!C44</f>
        <v>-540.9</v>
      </c>
      <c r="D50" s="124">
        <f>'Розшифровка до Руху'!E44</f>
        <v>0</v>
      </c>
      <c r="E50" s="124">
        <f>'Розшифровка до Руху'!D44</f>
        <v>0</v>
      </c>
      <c r="F50" s="124">
        <f>'Розшифровка до Руху'!E44</f>
        <v>0</v>
      </c>
      <c r="G50" s="136">
        <f t="shared" si="3"/>
        <v>0</v>
      </c>
      <c r="H50" s="136">
        <f t="shared" si="4"/>
        <v>0</v>
      </c>
    </row>
    <row r="51" spans="1:8" s="343" customFormat="1" ht="27.75" customHeight="1">
      <c r="A51" s="341" t="s">
        <v>307</v>
      </c>
      <c r="B51" s="70">
        <v>3280</v>
      </c>
      <c r="C51" s="124">
        <f>'Розшифровка до Руху'!C47</f>
        <v>0</v>
      </c>
      <c r="D51" s="124">
        <f>'Розшифровка до Руху'!E47</f>
        <v>0</v>
      </c>
      <c r="E51" s="124">
        <f>'Розшифровка до Руху'!D47</f>
        <v>0</v>
      </c>
      <c r="F51" s="124">
        <f>'Розшифровка до Руху'!E47</f>
        <v>0</v>
      </c>
      <c r="G51" s="136">
        <f t="shared" si="3"/>
        <v>0</v>
      </c>
      <c r="H51" s="136">
        <f t="shared" si="4"/>
        <v>0</v>
      </c>
    </row>
    <row r="52" spans="1:8" s="267" customFormat="1" ht="30" customHeight="1">
      <c r="A52" s="81" t="s">
        <v>105</v>
      </c>
      <c r="B52" s="82">
        <v>3295</v>
      </c>
      <c r="C52" s="334">
        <f>SUM(C36,C41)</f>
        <v>-40.299999999999955</v>
      </c>
      <c r="D52" s="334">
        <f t="shared" ref="D52:F52" si="11">SUM(D36,D41)</f>
        <v>-239.4</v>
      </c>
      <c r="E52" s="334">
        <f t="shared" si="11"/>
        <v>0</v>
      </c>
      <c r="F52" s="334">
        <f t="shared" si="11"/>
        <v>-239.4</v>
      </c>
      <c r="G52" s="132">
        <f t="shared" si="3"/>
        <v>-239.4</v>
      </c>
      <c r="H52" s="132">
        <f t="shared" si="4"/>
        <v>0</v>
      </c>
    </row>
    <row r="53" spans="1:8" s="267" customFormat="1" ht="30" customHeight="1">
      <c r="A53" s="78" t="s">
        <v>237</v>
      </c>
      <c r="B53" s="376"/>
      <c r="C53" s="441"/>
      <c r="D53" s="441"/>
      <c r="E53" s="441"/>
      <c r="F53" s="441"/>
      <c r="G53" s="377"/>
      <c r="H53" s="377"/>
    </row>
    <row r="54" spans="1:8" s="267" customFormat="1" ht="30" customHeight="1">
      <c r="A54" s="81" t="s">
        <v>213</v>
      </c>
      <c r="B54" s="82">
        <v>3300</v>
      </c>
      <c r="C54" s="442">
        <f>SUM(C55:C57)</f>
        <v>0</v>
      </c>
      <c r="D54" s="442">
        <f t="shared" ref="D54:F54" si="12">SUM(D55:D57)</f>
        <v>0</v>
      </c>
      <c r="E54" s="442">
        <f t="shared" si="12"/>
        <v>0</v>
      </c>
      <c r="F54" s="442">
        <f t="shared" si="12"/>
        <v>0</v>
      </c>
      <c r="G54" s="377">
        <f t="shared" si="3"/>
        <v>0</v>
      </c>
      <c r="H54" s="377">
        <f t="shared" si="4"/>
        <v>0</v>
      </c>
    </row>
    <row r="55" spans="1:8" s="358" customFormat="1" ht="27.75" customHeight="1">
      <c r="A55" s="357" t="s">
        <v>230</v>
      </c>
      <c r="B55" s="70">
        <v>3310</v>
      </c>
      <c r="C55" s="441">
        <f>'VII Статутн. капіт'!C9</f>
        <v>0</v>
      </c>
      <c r="D55" s="441">
        <f>'VII Статутн. капіт'!D9</f>
        <v>0</v>
      </c>
      <c r="E55" s="441">
        <f>'VII Статутн. капіт'!E9</f>
        <v>0</v>
      </c>
      <c r="F55" s="441">
        <f>'VII Статутн. капіт'!F9</f>
        <v>0</v>
      </c>
      <c r="G55" s="378">
        <f t="shared" si="3"/>
        <v>0</v>
      </c>
      <c r="H55" s="378">
        <f t="shared" si="4"/>
        <v>0</v>
      </c>
    </row>
    <row r="56" spans="1:8" s="358" customFormat="1" ht="27.75" customHeight="1">
      <c r="A56" s="357" t="s">
        <v>376</v>
      </c>
      <c r="B56" s="70">
        <v>3320</v>
      </c>
      <c r="C56" s="441"/>
      <c r="D56" s="441"/>
      <c r="E56" s="441"/>
      <c r="F56" s="441"/>
      <c r="G56" s="378">
        <f t="shared" si="3"/>
        <v>0</v>
      </c>
      <c r="H56" s="378">
        <f t="shared" si="4"/>
        <v>0</v>
      </c>
    </row>
    <row r="57" spans="1:8" s="358" customFormat="1" ht="27.75" customHeight="1">
      <c r="A57" s="357" t="s">
        <v>380</v>
      </c>
      <c r="B57" s="70">
        <v>3330</v>
      </c>
      <c r="C57" s="441">
        <f>'Розшифровка до Руху'!C52</f>
        <v>0</v>
      </c>
      <c r="D57" s="441">
        <f>'Розшифровка до Руху'!E52</f>
        <v>0</v>
      </c>
      <c r="E57" s="441">
        <f>'Розшифровка до Руху'!D52</f>
        <v>0</v>
      </c>
      <c r="F57" s="441">
        <f>'Розшифровка до Руху'!E52</f>
        <v>0</v>
      </c>
      <c r="G57" s="378">
        <f t="shared" si="3"/>
        <v>0</v>
      </c>
      <c r="H57" s="378">
        <f t="shared" si="4"/>
        <v>0</v>
      </c>
    </row>
    <row r="58" spans="1:8" s="267" customFormat="1" ht="30" customHeight="1">
      <c r="A58" s="81" t="s">
        <v>221</v>
      </c>
      <c r="B58" s="82">
        <v>3345</v>
      </c>
      <c r="C58" s="442">
        <f>SUM(C59:C63)</f>
        <v>0</v>
      </c>
      <c r="D58" s="442">
        <f>SUM(D59:D63)</f>
        <v>0</v>
      </c>
      <c r="E58" s="442">
        <f>SUM(E59:E63)</f>
        <v>0</v>
      </c>
      <c r="F58" s="442">
        <f>SUM(F59:F63)</f>
        <v>0</v>
      </c>
      <c r="G58" s="377">
        <f t="shared" si="3"/>
        <v>0</v>
      </c>
      <c r="H58" s="377">
        <f t="shared" si="4"/>
        <v>0</v>
      </c>
    </row>
    <row r="59" spans="1:8" s="358" customFormat="1" ht="27.75" customHeight="1">
      <c r="A59" s="357" t="s">
        <v>231</v>
      </c>
      <c r="B59" s="70">
        <v>3350</v>
      </c>
      <c r="C59" s="441" t="s">
        <v>187</v>
      </c>
      <c r="D59" s="441" t="s">
        <v>187</v>
      </c>
      <c r="E59" s="441" t="s">
        <v>187</v>
      </c>
      <c r="F59" s="441" t="s">
        <v>187</v>
      </c>
      <c r="G59" s="378">
        <f t="shared" si="3"/>
        <v>0</v>
      </c>
      <c r="H59" s="378">
        <f t="shared" si="4"/>
        <v>0</v>
      </c>
    </row>
    <row r="60" spans="1:8" s="358" customFormat="1" ht="27.75" customHeight="1">
      <c r="A60" s="357" t="s">
        <v>377</v>
      </c>
      <c r="B60" s="70">
        <v>3360</v>
      </c>
      <c r="C60" s="441" t="s">
        <v>187</v>
      </c>
      <c r="D60" s="441" t="s">
        <v>187</v>
      </c>
      <c r="E60" s="441" t="s">
        <v>187</v>
      </c>
      <c r="F60" s="441" t="s">
        <v>187</v>
      </c>
      <c r="G60" s="378">
        <f t="shared" si="3"/>
        <v>0</v>
      </c>
      <c r="H60" s="378">
        <f t="shared" si="4"/>
        <v>0</v>
      </c>
    </row>
    <row r="61" spans="1:8" s="358" customFormat="1" ht="27.75" customHeight="1">
      <c r="A61" s="357" t="s">
        <v>378</v>
      </c>
      <c r="B61" s="70">
        <v>3370</v>
      </c>
      <c r="C61" s="441" t="s">
        <v>187</v>
      </c>
      <c r="D61" s="441" t="s">
        <v>187</v>
      </c>
      <c r="E61" s="441" t="s">
        <v>187</v>
      </c>
      <c r="F61" s="441" t="s">
        <v>187</v>
      </c>
      <c r="G61" s="378">
        <f t="shared" si="3"/>
        <v>0</v>
      </c>
      <c r="H61" s="378">
        <f t="shared" si="4"/>
        <v>0</v>
      </c>
    </row>
    <row r="62" spans="1:8" s="358" customFormat="1" ht="48" customHeight="1">
      <c r="A62" s="357" t="s">
        <v>379</v>
      </c>
      <c r="B62" s="70">
        <v>3380</v>
      </c>
      <c r="C62" s="441" t="s">
        <v>187</v>
      </c>
      <c r="D62" s="441" t="s">
        <v>187</v>
      </c>
      <c r="E62" s="441" t="s">
        <v>187</v>
      </c>
      <c r="F62" s="441" t="s">
        <v>187</v>
      </c>
      <c r="G62" s="378">
        <f t="shared" si="3"/>
        <v>0</v>
      </c>
      <c r="H62" s="378">
        <f t="shared" si="4"/>
        <v>0</v>
      </c>
    </row>
    <row r="63" spans="1:8" s="358" customFormat="1" ht="31.5" customHeight="1">
      <c r="A63" s="357" t="s">
        <v>450</v>
      </c>
      <c r="B63" s="70">
        <v>3390</v>
      </c>
      <c r="C63" s="441">
        <f>'Розшифровка до Руху'!C56</f>
        <v>0</v>
      </c>
      <c r="D63" s="441">
        <f>'Розшифровка до Руху'!E56</f>
        <v>0</v>
      </c>
      <c r="E63" s="441">
        <f>'Розшифровка до Руху'!D56</f>
        <v>0</v>
      </c>
      <c r="F63" s="441">
        <f>'Розшифровка до Руху'!E56</f>
        <v>0</v>
      </c>
      <c r="G63" s="378">
        <f t="shared" si="3"/>
        <v>0</v>
      </c>
      <c r="H63" s="378">
        <f t="shared" si="4"/>
        <v>0</v>
      </c>
    </row>
    <row r="64" spans="1:8" s="267" customFormat="1" ht="30" customHeight="1">
      <c r="A64" s="81" t="s">
        <v>106</v>
      </c>
      <c r="B64" s="82">
        <v>3395</v>
      </c>
      <c r="C64" s="442">
        <f>SUM(C54,C58)</f>
        <v>0</v>
      </c>
      <c r="D64" s="442">
        <f t="shared" ref="D64:F64" si="13">SUM(D54,D58)</f>
        <v>0</v>
      </c>
      <c r="E64" s="442">
        <f t="shared" si="13"/>
        <v>0</v>
      </c>
      <c r="F64" s="442">
        <f t="shared" si="13"/>
        <v>0</v>
      </c>
      <c r="G64" s="377">
        <f t="shared" si="3"/>
        <v>0</v>
      </c>
      <c r="H64" s="377">
        <f t="shared" si="4"/>
        <v>0</v>
      </c>
    </row>
    <row r="65" spans="1:8" s="267" customFormat="1" ht="30" customHeight="1">
      <c r="A65" s="81" t="s">
        <v>29</v>
      </c>
      <c r="B65" s="82">
        <v>3400</v>
      </c>
      <c r="C65" s="442">
        <f>SUM(C34,C52,C64)</f>
        <v>45.399999999998954</v>
      </c>
      <c r="D65" s="442">
        <f t="shared" ref="D65:F65" si="14">SUM(D34,D52,D64)</f>
        <v>107.70000000000036</v>
      </c>
      <c r="E65" s="442">
        <f t="shared" si="14"/>
        <v>0</v>
      </c>
      <c r="F65" s="442">
        <f t="shared" si="14"/>
        <v>107.70000000000036</v>
      </c>
      <c r="G65" s="377">
        <f t="shared" si="3"/>
        <v>107.70000000000036</v>
      </c>
      <c r="H65" s="377">
        <f t="shared" si="4"/>
        <v>0</v>
      </c>
    </row>
    <row r="66" spans="1:8" s="343" customFormat="1" ht="27.75" customHeight="1">
      <c r="A66" s="341" t="s">
        <v>238</v>
      </c>
      <c r="B66" s="70">
        <v>3405</v>
      </c>
      <c r="C66" s="441">
        <v>10</v>
      </c>
      <c r="D66" s="441">
        <f>C68</f>
        <v>55.399999999998954</v>
      </c>
      <c r="E66" s="441">
        <v>0.6</v>
      </c>
      <c r="F66" s="441">
        <f>C68</f>
        <v>55.399999999998954</v>
      </c>
      <c r="G66" s="378">
        <f t="shared" si="3"/>
        <v>54.799999999998953</v>
      </c>
      <c r="H66" s="378">
        <f t="shared" si="4"/>
        <v>9233.3333333331593</v>
      </c>
    </row>
    <row r="67" spans="1:8" s="343" customFormat="1" ht="27.75" customHeight="1">
      <c r="A67" s="341" t="s">
        <v>108</v>
      </c>
      <c r="B67" s="70">
        <v>3410</v>
      </c>
      <c r="C67" s="441"/>
      <c r="D67" s="441"/>
      <c r="E67" s="441"/>
      <c r="F67" s="441"/>
      <c r="G67" s="378">
        <f t="shared" ref="G67" si="15">IF(F67="(    )",0,F67)-IF(E67="(    )",0,E67)</f>
        <v>0</v>
      </c>
      <c r="H67" s="378">
        <f t="shared" ref="H67" si="16">IF(IF(E67="(    )",0,E67)=0,0,IF(F67="(    )",0,F67)/IF(E67="(    )",0,E67))*100</f>
        <v>0</v>
      </c>
    </row>
    <row r="68" spans="1:8" s="343" customFormat="1" ht="31.5" customHeight="1">
      <c r="A68" s="424" t="s">
        <v>239</v>
      </c>
      <c r="B68" s="66">
        <v>3415</v>
      </c>
      <c r="C68" s="442">
        <f>SUM(C65:C67)</f>
        <v>55.399999999998954</v>
      </c>
      <c r="D68" s="442">
        <f t="shared" ref="D68:F68" si="17">SUM(D65:D67)</f>
        <v>163.09999999999931</v>
      </c>
      <c r="E68" s="442">
        <f t="shared" si="17"/>
        <v>0.6</v>
      </c>
      <c r="F68" s="442">
        <f t="shared" si="17"/>
        <v>163.09999999999931</v>
      </c>
      <c r="G68" s="377">
        <f t="shared" si="3"/>
        <v>162.49999999999932</v>
      </c>
      <c r="H68" s="377">
        <f t="shared" si="4"/>
        <v>27183.333333333219</v>
      </c>
    </row>
    <row r="69" spans="1:8" s="268" customFormat="1" ht="20.5">
      <c r="A69" s="84"/>
      <c r="B69" s="85"/>
      <c r="C69" s="85"/>
      <c r="D69" s="85"/>
      <c r="E69" s="85"/>
      <c r="F69" s="85"/>
      <c r="G69" s="85"/>
      <c r="H69" s="85"/>
    </row>
    <row r="70" spans="1:8" s="246" customFormat="1" ht="69.75" customHeight="1">
      <c r="A70" s="243" t="s">
        <v>446</v>
      </c>
      <c r="B70" s="244"/>
      <c r="C70" s="538" t="s">
        <v>138</v>
      </c>
      <c r="D70" s="538"/>
      <c r="E70" s="269"/>
      <c r="F70" s="271" t="s">
        <v>587</v>
      </c>
      <c r="G70" s="270"/>
    </row>
    <row r="71" spans="1:8" s="237" customFormat="1">
      <c r="A71" s="233" t="s">
        <v>362</v>
      </c>
      <c r="B71" s="234"/>
      <c r="C71" s="475" t="s">
        <v>66</v>
      </c>
      <c r="D71" s="475"/>
      <c r="E71" s="234"/>
      <c r="F71" s="236" t="s">
        <v>174</v>
      </c>
      <c r="G71" s="236"/>
      <c r="H71" s="236"/>
    </row>
  </sheetData>
  <mergeCells count="7">
    <mergeCell ref="C71:D71"/>
    <mergeCell ref="A2:H2"/>
    <mergeCell ref="A4:A5"/>
    <mergeCell ref="B4:B5"/>
    <mergeCell ref="C4:D4"/>
    <mergeCell ref="E4:H4"/>
    <mergeCell ref="C70:D70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61" fitToHeight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84"/>
  <sheetViews>
    <sheetView topLeftCell="A34" zoomScale="70" zoomScaleNormal="70" zoomScaleSheetLayoutView="87" workbookViewId="0">
      <selection activeCell="C4" sqref="C4:G4"/>
    </sheetView>
  </sheetViews>
  <sheetFormatPr defaultColWidth="9.08984375" defaultRowHeight="18"/>
  <cols>
    <col min="1" max="1" width="63.36328125" style="207" customWidth="1"/>
    <col min="2" max="2" width="12" style="344" customWidth="1"/>
    <col min="3" max="3" width="15.36328125" style="344" customWidth="1"/>
    <col min="4" max="4" width="16.08984375" style="344" customWidth="1"/>
    <col min="5" max="5" width="16.6328125" style="344" customWidth="1"/>
    <col min="6" max="7" width="14" style="344" customWidth="1"/>
    <col min="8" max="16384" width="9.08984375" style="207"/>
  </cols>
  <sheetData>
    <row r="2" spans="1:7">
      <c r="A2" s="507" t="s">
        <v>419</v>
      </c>
      <c r="B2" s="507"/>
      <c r="C2" s="507"/>
      <c r="D2" s="507"/>
      <c r="E2" s="507"/>
      <c r="F2" s="507"/>
      <c r="G2" s="507"/>
    </row>
    <row r="3" spans="1:7">
      <c r="A3" s="338"/>
      <c r="B3" s="181"/>
      <c r="C3" s="181"/>
      <c r="D3" s="338"/>
      <c r="E3" s="338"/>
      <c r="F3" s="338"/>
      <c r="G3" s="274" t="s">
        <v>463</v>
      </c>
    </row>
    <row r="4" spans="1:7" ht="61.5" customHeight="1">
      <c r="A4" s="182" t="s">
        <v>155</v>
      </c>
      <c r="B4" s="183" t="s">
        <v>18</v>
      </c>
      <c r="C4" s="461" t="s">
        <v>456</v>
      </c>
      <c r="D4" s="461" t="s">
        <v>457</v>
      </c>
      <c r="E4" s="461" t="s">
        <v>458</v>
      </c>
      <c r="F4" s="461" t="s">
        <v>435</v>
      </c>
      <c r="G4" s="462" t="s">
        <v>459</v>
      </c>
    </row>
    <row r="5" spans="1:7" ht="20.25" customHeight="1">
      <c r="A5" s="56">
        <v>1</v>
      </c>
      <c r="B5" s="342">
        <v>2</v>
      </c>
      <c r="C5" s="342">
        <v>3</v>
      </c>
      <c r="D5" s="342">
        <v>4</v>
      </c>
      <c r="E5" s="342">
        <v>5</v>
      </c>
      <c r="F5" s="342">
        <v>6</v>
      </c>
      <c r="G5" s="342">
        <v>7</v>
      </c>
    </row>
    <row r="6" spans="1:7" ht="31.5" customHeight="1">
      <c r="A6" s="162" t="s">
        <v>235</v>
      </c>
      <c r="B6" s="342"/>
      <c r="C6" s="342"/>
      <c r="D6" s="119"/>
      <c r="E6" s="119"/>
      <c r="F6" s="119"/>
      <c r="G6" s="119"/>
    </row>
    <row r="7" spans="1:7" ht="31.5" customHeight="1">
      <c r="A7" s="157" t="s">
        <v>398</v>
      </c>
      <c r="B7" s="184"/>
      <c r="C7" s="201"/>
      <c r="D7" s="201"/>
      <c r="E7" s="201"/>
      <c r="F7" s="167"/>
      <c r="G7" s="362"/>
    </row>
    <row r="8" spans="1:7" s="34" customFormat="1" ht="17.5">
      <c r="A8" s="150" t="s">
        <v>479</v>
      </c>
      <c r="B8" s="185">
        <v>3030</v>
      </c>
      <c r="C8" s="362">
        <f>SUM(C9:C10)</f>
        <v>1840.1</v>
      </c>
      <c r="D8" s="362">
        <f t="shared" ref="D8:E8" si="0">SUM(D9:D10)</f>
        <v>2849.9</v>
      </c>
      <c r="E8" s="362">
        <f t="shared" si="0"/>
        <v>3141.1</v>
      </c>
      <c r="F8" s="144">
        <f t="shared" ref="F8" si="1">E8-D8</f>
        <v>291.19999999999982</v>
      </c>
      <c r="G8" s="144">
        <f t="shared" ref="G8" si="2">IF(D8=0,0,E8/D8*100)</f>
        <v>110.21790238253972</v>
      </c>
    </row>
    <row r="9" spans="1:7" ht="36">
      <c r="A9" s="57" t="s">
        <v>507</v>
      </c>
      <c r="B9" s="183"/>
      <c r="C9" s="158">
        <v>1840.1</v>
      </c>
      <c r="D9" s="158">
        <v>2849.9</v>
      </c>
      <c r="E9" s="158">
        <v>3141.1</v>
      </c>
      <c r="F9" s="158">
        <f t="shared" ref="F9:F28" si="3">E9-D9</f>
        <v>291.19999999999982</v>
      </c>
      <c r="G9" s="158">
        <f t="shared" ref="G9:G28" si="4">IF(D9=0,0,E9/D9*100)</f>
        <v>110.21790238253972</v>
      </c>
    </row>
    <row r="10" spans="1:7">
      <c r="A10" s="153"/>
      <c r="B10" s="183"/>
      <c r="C10" s="158"/>
      <c r="D10" s="158"/>
      <c r="E10" s="158"/>
      <c r="F10" s="158">
        <f t="shared" si="3"/>
        <v>0</v>
      </c>
      <c r="G10" s="158">
        <f t="shared" si="4"/>
        <v>0</v>
      </c>
    </row>
    <row r="11" spans="1:7" s="34" customFormat="1" ht="17.5">
      <c r="A11" s="150" t="s">
        <v>399</v>
      </c>
      <c r="B11" s="185">
        <v>3080</v>
      </c>
      <c r="C11" s="362">
        <f>SUM(C12:C13)</f>
        <v>13.5</v>
      </c>
      <c r="D11" s="362">
        <f t="shared" ref="D11:E11" si="5">SUM(D12:D13)</f>
        <v>12.1</v>
      </c>
      <c r="E11" s="362">
        <f t="shared" si="5"/>
        <v>6.1</v>
      </c>
      <c r="F11" s="362">
        <f t="shared" si="3"/>
        <v>-6</v>
      </c>
      <c r="G11" s="362">
        <f t="shared" si="4"/>
        <v>50.413223140495866</v>
      </c>
    </row>
    <row r="12" spans="1:7">
      <c r="A12" s="153" t="s">
        <v>517</v>
      </c>
      <c r="B12" s="183"/>
      <c r="C12" s="158">
        <v>13.5</v>
      </c>
      <c r="D12" s="158">
        <v>12.1</v>
      </c>
      <c r="E12" s="158">
        <v>6.1</v>
      </c>
      <c r="F12" s="158">
        <f t="shared" si="3"/>
        <v>-6</v>
      </c>
      <c r="G12" s="158">
        <f t="shared" si="4"/>
        <v>50.413223140495866</v>
      </c>
    </row>
    <row r="13" spans="1:7">
      <c r="A13" s="153"/>
      <c r="B13" s="183"/>
      <c r="C13" s="158"/>
      <c r="D13" s="158"/>
      <c r="E13" s="158"/>
      <c r="F13" s="158">
        <f t="shared" si="3"/>
        <v>0</v>
      </c>
      <c r="G13" s="158">
        <f t="shared" si="4"/>
        <v>0</v>
      </c>
    </row>
    <row r="14" spans="1:7" s="34" customFormat="1" ht="30.75" customHeight="1">
      <c r="A14" s="157" t="s">
        <v>219</v>
      </c>
      <c r="B14" s="186"/>
      <c r="C14" s="440"/>
      <c r="D14" s="160"/>
      <c r="E14" s="309"/>
      <c r="F14" s="158"/>
      <c r="G14" s="158"/>
    </row>
    <row r="15" spans="1:7" s="34" customFormat="1" ht="17.5">
      <c r="A15" s="150" t="s">
        <v>400</v>
      </c>
      <c r="B15" s="185">
        <v>3140</v>
      </c>
      <c r="C15" s="362">
        <f>SUM(C16:C17)</f>
        <v>-0.1</v>
      </c>
      <c r="D15" s="362">
        <f t="shared" ref="D15:E15" si="6">SUM(D16:D17)</f>
        <v>-0.1</v>
      </c>
      <c r="E15" s="362">
        <f t="shared" si="6"/>
        <v>0</v>
      </c>
      <c r="F15" s="362">
        <f t="shared" si="3"/>
        <v>0.1</v>
      </c>
      <c r="G15" s="144">
        <f t="shared" si="4"/>
        <v>0</v>
      </c>
    </row>
    <row r="16" spans="1:7">
      <c r="A16" s="153" t="s">
        <v>515</v>
      </c>
      <c r="B16" s="183"/>
      <c r="C16" s="158">
        <v>-0.1</v>
      </c>
      <c r="D16" s="158">
        <v>-0.1</v>
      </c>
      <c r="E16" s="158" t="s">
        <v>187</v>
      </c>
      <c r="F16" s="158">
        <f>IF(E16="(    )",0,E16)-IF(D16="(    )",0,D16)</f>
        <v>0.1</v>
      </c>
      <c r="G16" s="168">
        <f t="shared" ref="G16" si="7">IF(IF(D16="(    )",0,D16)=0,0,IF(E16="(    )",0,E16)/IF(D16="(    )",0,D16))*100</f>
        <v>0</v>
      </c>
    </row>
    <row r="17" spans="1:7">
      <c r="A17" s="153"/>
      <c r="B17" s="183"/>
      <c r="C17" s="158" t="s">
        <v>187</v>
      </c>
      <c r="D17" s="158" t="s">
        <v>187</v>
      </c>
      <c r="E17" s="158" t="s">
        <v>187</v>
      </c>
      <c r="F17" s="158">
        <f>IF(E17="(    )",0,E17)-IF(D17="(    )",0,D17)</f>
        <v>0</v>
      </c>
      <c r="G17" s="168">
        <f t="shared" ref="G17" si="8">IF(IF(D17="(    )",0,D17)=0,0,IF(E17="(    )",0,E17)/IF(D17="(    )",0,D17))*100</f>
        <v>0</v>
      </c>
    </row>
    <row r="18" spans="1:7" s="34" customFormat="1" ht="17.5">
      <c r="A18" s="150" t="s">
        <v>208</v>
      </c>
      <c r="B18" s="185">
        <v>3160</v>
      </c>
      <c r="C18" s="362">
        <f>SUM(C19:C21)</f>
        <v>-21</v>
      </c>
      <c r="D18" s="362">
        <f t="shared" ref="D18:E18" si="9">SUM(D19:D21)</f>
        <v>-6.5</v>
      </c>
      <c r="E18" s="362">
        <f t="shared" si="9"/>
        <v>-18</v>
      </c>
      <c r="F18" s="362">
        <f t="shared" si="3"/>
        <v>-11.5</v>
      </c>
      <c r="G18" s="144">
        <f t="shared" si="4"/>
        <v>276.92307692307691</v>
      </c>
    </row>
    <row r="19" spans="1:7" s="34" customFormat="1" ht="17.5">
      <c r="A19" s="153" t="s">
        <v>582</v>
      </c>
      <c r="B19" s="185"/>
      <c r="C19" s="158">
        <v>-8.6999999999999993</v>
      </c>
      <c r="D19" s="158">
        <v>-6.5</v>
      </c>
      <c r="E19" s="158">
        <v>-5.6</v>
      </c>
      <c r="F19" s="158">
        <f>IF(E19="(    )",0,E19)-IF(D19="(    )",0,D19)</f>
        <v>0.90000000000000036</v>
      </c>
      <c r="G19" s="158">
        <f t="shared" ref="G19:G21" si="10">IF(IF(D19="(    )",0,D19)=0,0,IF(E19="(    )",0,E19)/IF(D19="(    )",0,D19))*100</f>
        <v>86.153846153846146</v>
      </c>
    </row>
    <row r="20" spans="1:7">
      <c r="A20" s="153" t="s">
        <v>583</v>
      </c>
      <c r="B20" s="183"/>
      <c r="C20" s="158">
        <v>-11.7</v>
      </c>
      <c r="D20" s="158" t="s">
        <v>187</v>
      </c>
      <c r="E20" s="158">
        <v>-12.4</v>
      </c>
      <c r="F20" s="158">
        <f>IF(E20="(    )",0,E20)-IF(D20="(    )",0,D20)</f>
        <v>-12.4</v>
      </c>
      <c r="G20" s="168">
        <f t="shared" si="10"/>
        <v>0</v>
      </c>
    </row>
    <row r="21" spans="1:7">
      <c r="A21" s="153" t="s">
        <v>516</v>
      </c>
      <c r="B21" s="183"/>
      <c r="C21" s="158">
        <v>-0.6</v>
      </c>
      <c r="D21" s="158" t="s">
        <v>187</v>
      </c>
      <c r="E21" s="158" t="s">
        <v>187</v>
      </c>
      <c r="F21" s="158">
        <f>IF(E21="(    )",0,E21)-IF(D21="(    )",0,D21)</f>
        <v>0</v>
      </c>
      <c r="G21" s="168">
        <f t="shared" si="10"/>
        <v>0</v>
      </c>
    </row>
    <row r="22" spans="1:7" ht="31.5" customHeight="1">
      <c r="A22" s="162" t="s">
        <v>236</v>
      </c>
      <c r="B22" s="342"/>
      <c r="C22" s="119"/>
      <c r="D22" s="119"/>
      <c r="E22" s="119"/>
      <c r="F22" s="119"/>
      <c r="G22" s="119"/>
    </row>
    <row r="23" spans="1:7" ht="31.5" customHeight="1">
      <c r="A23" s="157" t="s">
        <v>212</v>
      </c>
      <c r="B23" s="184"/>
      <c r="C23" s="160"/>
      <c r="D23" s="160"/>
      <c r="E23" s="160"/>
      <c r="F23" s="362"/>
      <c r="G23" s="362"/>
    </row>
    <row r="24" spans="1:7" s="34" customFormat="1" ht="17.5">
      <c r="A24" s="150" t="s">
        <v>399</v>
      </c>
      <c r="B24" s="185">
        <v>3240</v>
      </c>
      <c r="C24" s="362">
        <f>SUM(C25:C26)</f>
        <v>540.9</v>
      </c>
      <c r="D24" s="362">
        <f t="shared" ref="D24:E24" si="11">SUM(D25:D26)</f>
        <v>0</v>
      </c>
      <c r="E24" s="362">
        <f t="shared" si="11"/>
        <v>97.1</v>
      </c>
      <c r="F24" s="362">
        <f t="shared" ref="F24:F26" si="12">E24-D24</f>
        <v>97.1</v>
      </c>
      <c r="G24" s="362">
        <f t="shared" ref="G24:G26" si="13">IF(D24=0,0,E24/D24*100)</f>
        <v>0</v>
      </c>
    </row>
    <row r="25" spans="1:7">
      <c r="A25" s="153" t="s">
        <v>586</v>
      </c>
      <c r="B25" s="183"/>
      <c r="C25" s="158">
        <v>540.9</v>
      </c>
      <c r="D25" s="158">
        <v>0</v>
      </c>
      <c r="E25" s="158">
        <v>97.1</v>
      </c>
      <c r="F25" s="158">
        <f t="shared" si="12"/>
        <v>97.1</v>
      </c>
      <c r="G25" s="158">
        <f t="shared" si="13"/>
        <v>0</v>
      </c>
    </row>
    <row r="26" spans="1:7">
      <c r="A26" s="153"/>
      <c r="B26" s="183"/>
      <c r="C26" s="158"/>
      <c r="D26" s="158"/>
      <c r="E26" s="158"/>
      <c r="F26" s="158">
        <f t="shared" si="12"/>
        <v>0</v>
      </c>
      <c r="G26" s="158">
        <f t="shared" si="13"/>
        <v>0</v>
      </c>
    </row>
    <row r="27" spans="1:7" ht="31.5" customHeight="1">
      <c r="A27" s="157" t="s">
        <v>220</v>
      </c>
      <c r="B27" s="184"/>
      <c r="C27" s="160"/>
      <c r="D27" s="160"/>
      <c r="E27" s="160"/>
      <c r="F27" s="362"/>
      <c r="G27" s="362"/>
    </row>
    <row r="28" spans="1:7" s="34" customFormat="1" ht="30">
      <c r="A28" s="191" t="s">
        <v>373</v>
      </c>
      <c r="B28" s="185">
        <v>3270</v>
      </c>
      <c r="C28" s="362">
        <f>SUM(C29,C32,C35,C38,C41,C44)</f>
        <v>-581.19999999999993</v>
      </c>
      <c r="D28" s="362">
        <f t="shared" ref="D28:E28" si="14">SUM(D29,D32,D35,D38,D41,D44)</f>
        <v>0</v>
      </c>
      <c r="E28" s="362">
        <f t="shared" si="14"/>
        <v>-336.5</v>
      </c>
      <c r="F28" s="362">
        <f t="shared" si="3"/>
        <v>-336.5</v>
      </c>
      <c r="G28" s="362">
        <f t="shared" si="4"/>
        <v>0</v>
      </c>
    </row>
    <row r="29" spans="1:7" s="34" customFormat="1" ht="17.5">
      <c r="A29" s="191" t="s">
        <v>401</v>
      </c>
      <c r="B29" s="185">
        <v>3271</v>
      </c>
      <c r="C29" s="362">
        <f>SUM(C30:C31)</f>
        <v>0</v>
      </c>
      <c r="D29" s="362">
        <f t="shared" ref="D29:E29" si="15">SUM(D30:D31)</f>
        <v>0</v>
      </c>
      <c r="E29" s="362">
        <f t="shared" si="15"/>
        <v>0</v>
      </c>
      <c r="F29" s="362">
        <f t="shared" ref="F29" si="16">E29-D29</f>
        <v>0</v>
      </c>
      <c r="G29" s="362">
        <f t="shared" ref="G29" si="17">IF(D29=0,0,E29/D29*100)</f>
        <v>0</v>
      </c>
    </row>
    <row r="30" spans="1:7">
      <c r="A30" s="153"/>
      <c r="B30" s="183"/>
      <c r="C30" s="158" t="s">
        <v>187</v>
      </c>
      <c r="D30" s="158" t="s">
        <v>187</v>
      </c>
      <c r="E30" s="158" t="s">
        <v>187</v>
      </c>
      <c r="F30" s="158">
        <f>IF(E30="(    )",0,E30)-IF(D30="(    )",0,D30)</f>
        <v>0</v>
      </c>
      <c r="G30" s="168">
        <f t="shared" ref="G30:G31" si="18">IF(IF(D30="(    )",0,D30)=0,0,IF(E30="(    )",0,E30)/IF(D30="(    )",0,D30))*100</f>
        <v>0</v>
      </c>
    </row>
    <row r="31" spans="1:7">
      <c r="A31" s="153"/>
      <c r="B31" s="183"/>
      <c r="C31" s="158" t="s">
        <v>187</v>
      </c>
      <c r="D31" s="158" t="s">
        <v>187</v>
      </c>
      <c r="E31" s="158" t="s">
        <v>187</v>
      </c>
      <c r="F31" s="158">
        <f>IF(E31="(    )",0,E31)-IF(D31="(    )",0,D31)</f>
        <v>0</v>
      </c>
      <c r="G31" s="168">
        <f t="shared" si="18"/>
        <v>0</v>
      </c>
    </row>
    <row r="32" spans="1:7" s="34" customFormat="1" ht="30">
      <c r="A32" s="191" t="s">
        <v>438</v>
      </c>
      <c r="B32" s="185">
        <v>3272</v>
      </c>
      <c r="C32" s="362">
        <f>SUM(C33:C34)</f>
        <v>0</v>
      </c>
      <c r="D32" s="362">
        <f t="shared" ref="D32:E32" si="19">SUM(D33:D34)</f>
        <v>0</v>
      </c>
      <c r="E32" s="362">
        <f t="shared" si="19"/>
        <v>-97.1</v>
      </c>
      <c r="F32" s="362">
        <f t="shared" ref="F32" si="20">E32-D32</f>
        <v>-97.1</v>
      </c>
      <c r="G32" s="362">
        <f t="shared" ref="G32" si="21">IF(D32=0,0,E32/D32*100)</f>
        <v>0</v>
      </c>
    </row>
    <row r="33" spans="1:7" s="34" customFormat="1" ht="17.5">
      <c r="A33" s="161" t="s">
        <v>533</v>
      </c>
      <c r="B33" s="183"/>
      <c r="C33" s="158" t="s">
        <v>187</v>
      </c>
      <c r="D33" s="158" t="s">
        <v>187</v>
      </c>
      <c r="E33" s="158">
        <v>-97.1</v>
      </c>
      <c r="F33" s="158">
        <f>IF(E33="(    )",0,E33)-IF(D33="(    )",0,D33)</f>
        <v>-97.1</v>
      </c>
      <c r="G33" s="168">
        <f t="shared" ref="G33:G34" si="22">IF(IF(D33="(    )",0,D33)=0,0,IF(E33="(    )",0,E33)/IF(D33="(    )",0,D33))*100</f>
        <v>0</v>
      </c>
    </row>
    <row r="34" spans="1:7" s="34" customFormat="1" ht="20.25" customHeight="1">
      <c r="A34" s="153"/>
      <c r="B34" s="183"/>
      <c r="C34" s="158" t="s">
        <v>187</v>
      </c>
      <c r="D34" s="158" t="s">
        <v>187</v>
      </c>
      <c r="E34" s="158" t="s">
        <v>187</v>
      </c>
      <c r="F34" s="158">
        <f>IF(E34="(    )",0,E34)-IF(D34="(    )",0,D34)</f>
        <v>0</v>
      </c>
      <c r="G34" s="168">
        <f t="shared" si="22"/>
        <v>0</v>
      </c>
    </row>
    <row r="35" spans="1:7" s="34" customFormat="1" ht="30">
      <c r="A35" s="191" t="s">
        <v>437</v>
      </c>
      <c r="B35" s="185">
        <v>3273</v>
      </c>
      <c r="C35" s="362">
        <f>SUM(C36:C37)</f>
        <v>-25.7</v>
      </c>
      <c r="D35" s="362">
        <f t="shared" ref="D35" si="23">SUM(D36:D37)</f>
        <v>0</v>
      </c>
      <c r="E35" s="362">
        <f t="shared" ref="E35" si="24">SUM(E36:E37)</f>
        <v>-238.5</v>
      </c>
      <c r="F35" s="362">
        <f t="shared" ref="F35" si="25">E35-D35</f>
        <v>-238.5</v>
      </c>
      <c r="G35" s="362">
        <f t="shared" ref="G35" si="26">IF(D35=0,0,E35/D35*100)</f>
        <v>0</v>
      </c>
    </row>
    <row r="36" spans="1:7" s="34" customFormat="1" ht="36">
      <c r="A36" s="57" t="s">
        <v>584</v>
      </c>
      <c r="B36" s="183"/>
      <c r="C36" s="158">
        <v>-25.7</v>
      </c>
      <c r="D36" s="158" t="s">
        <v>187</v>
      </c>
      <c r="E36" s="158">
        <v>-238.5</v>
      </c>
      <c r="F36" s="158">
        <f>IF(E36="(    )",0,E36)-IF(D36="(    )",0,D36)</f>
        <v>-238.5</v>
      </c>
      <c r="G36" s="168">
        <f t="shared" ref="G36:G37" si="27">IF(IF(D36="(    )",0,D36)=0,0,IF(E36="(    )",0,E36)/IF(D36="(    )",0,D36))*100</f>
        <v>0</v>
      </c>
    </row>
    <row r="37" spans="1:7" s="34" customFormat="1" ht="17.5">
      <c r="A37" s="153"/>
      <c r="B37" s="183"/>
      <c r="C37" s="158" t="s">
        <v>187</v>
      </c>
      <c r="D37" s="158" t="s">
        <v>187</v>
      </c>
      <c r="E37" s="158" t="s">
        <v>187</v>
      </c>
      <c r="F37" s="158">
        <f>IF(E37="(    )",0,E37)-IF(D37="(    )",0,D37)</f>
        <v>0</v>
      </c>
      <c r="G37" s="168">
        <f t="shared" si="27"/>
        <v>0</v>
      </c>
    </row>
    <row r="38" spans="1:7" s="34" customFormat="1" ht="35.15" customHeight="1">
      <c r="A38" s="191" t="s">
        <v>402</v>
      </c>
      <c r="B38" s="177">
        <v>3274</v>
      </c>
      <c r="C38" s="362">
        <f>SUM(C39:C40)</f>
        <v>-14.6</v>
      </c>
      <c r="D38" s="362">
        <f t="shared" ref="D38" si="28">SUM(D39:D40)</f>
        <v>0</v>
      </c>
      <c r="E38" s="362">
        <f t="shared" ref="E38" si="29">SUM(E39:E40)</f>
        <v>-0.9</v>
      </c>
      <c r="F38" s="362">
        <f t="shared" ref="F38" si="30">E38-D38</f>
        <v>-0.9</v>
      </c>
      <c r="G38" s="362">
        <f t="shared" ref="G38" si="31">IF(D38=0,0,E38/D38*100)</f>
        <v>0</v>
      </c>
    </row>
    <row r="39" spans="1:7" s="34" customFormat="1">
      <c r="A39" s="57" t="s">
        <v>585</v>
      </c>
      <c r="B39" s="183"/>
      <c r="C39" s="158">
        <v>-14.6</v>
      </c>
      <c r="D39" s="158" t="s">
        <v>187</v>
      </c>
      <c r="E39" s="158" t="s">
        <v>187</v>
      </c>
      <c r="F39" s="158">
        <f>IF(E39="(    )",0,E39)-IF(D39="(    )",0,D39)</f>
        <v>0</v>
      </c>
      <c r="G39" s="168">
        <f t="shared" ref="G39:G40" si="32">IF(IF(D39="(    )",0,D39)=0,0,IF(E39="(    )",0,E39)/IF(D39="(    )",0,D39))*100</f>
        <v>0</v>
      </c>
    </row>
    <row r="40" spans="1:7" s="34" customFormat="1">
      <c r="A40" s="57" t="s">
        <v>531</v>
      </c>
      <c r="B40" s="183"/>
      <c r="C40" s="158" t="s">
        <v>187</v>
      </c>
      <c r="D40" s="158" t="s">
        <v>187</v>
      </c>
      <c r="E40" s="158">
        <v>-0.9</v>
      </c>
      <c r="F40" s="158">
        <f>IF(E40="(    )",0,E40)-IF(D40="(    )",0,D40)</f>
        <v>-0.9</v>
      </c>
      <c r="G40" s="168">
        <f t="shared" si="32"/>
        <v>0</v>
      </c>
    </row>
    <row r="41" spans="1:7" s="34" customFormat="1" ht="30">
      <c r="A41" s="191" t="s">
        <v>464</v>
      </c>
      <c r="B41" s="177">
        <v>3275</v>
      </c>
      <c r="C41" s="362">
        <f>SUM(C42:C43)</f>
        <v>0</v>
      </c>
      <c r="D41" s="362">
        <f t="shared" ref="D41" si="33">SUM(D42:D43)</f>
        <v>0</v>
      </c>
      <c r="E41" s="362">
        <f t="shared" ref="E41" si="34">SUM(E42:E43)</f>
        <v>0</v>
      </c>
      <c r="F41" s="362">
        <f t="shared" ref="F41" si="35">E41-D41</f>
        <v>0</v>
      </c>
      <c r="G41" s="362">
        <f t="shared" ref="G41" si="36">IF(D41=0,0,E41/D41*100)</f>
        <v>0</v>
      </c>
    </row>
    <row r="42" spans="1:7" s="34" customFormat="1" ht="17.5">
      <c r="A42" s="153"/>
      <c r="B42" s="183"/>
      <c r="C42" s="158" t="s">
        <v>187</v>
      </c>
      <c r="D42" s="158" t="s">
        <v>187</v>
      </c>
      <c r="E42" s="158" t="s">
        <v>187</v>
      </c>
      <c r="F42" s="158">
        <f>IF(E42="(    )",0,E42)-IF(D42="(    )",0,D42)</f>
        <v>0</v>
      </c>
      <c r="G42" s="168">
        <f t="shared" ref="G42:G43" si="37">IF(IF(D42="(    )",0,D42)=0,0,IF(E42="(    )",0,E42)/IF(D42="(    )",0,D42))*100</f>
        <v>0</v>
      </c>
    </row>
    <row r="43" spans="1:7" s="34" customFormat="1" ht="17.5">
      <c r="A43" s="153"/>
      <c r="B43" s="183"/>
      <c r="C43" s="158" t="s">
        <v>187</v>
      </c>
      <c r="D43" s="158" t="s">
        <v>187</v>
      </c>
      <c r="E43" s="158" t="s">
        <v>187</v>
      </c>
      <c r="F43" s="158">
        <f>IF(E43="(    )",0,E43)-IF(D43="(    )",0,D43)</f>
        <v>0</v>
      </c>
      <c r="G43" s="168">
        <f t="shared" si="37"/>
        <v>0</v>
      </c>
    </row>
    <row r="44" spans="1:7" s="34" customFormat="1" ht="17.5">
      <c r="A44" s="191" t="s">
        <v>465</v>
      </c>
      <c r="B44" s="185">
        <v>3276</v>
      </c>
      <c r="C44" s="362">
        <f>SUM(C45:C46)</f>
        <v>-540.9</v>
      </c>
      <c r="D44" s="362">
        <f t="shared" ref="D44" si="38">SUM(D45:D46)</f>
        <v>0</v>
      </c>
      <c r="E44" s="362">
        <f t="shared" ref="E44" si="39">SUM(E45:E46)</f>
        <v>0</v>
      </c>
      <c r="F44" s="362">
        <f t="shared" ref="F44" si="40">E44-D44</f>
        <v>0</v>
      </c>
      <c r="G44" s="362">
        <f t="shared" ref="G44" si="41">IF(D44=0,0,E44/D44*100)</f>
        <v>0</v>
      </c>
    </row>
    <row r="45" spans="1:7" s="34" customFormat="1">
      <c r="A45" s="436" t="s">
        <v>532</v>
      </c>
      <c r="B45" s="183"/>
      <c r="C45" s="158">
        <v>-540.9</v>
      </c>
      <c r="D45" s="158" t="s">
        <v>187</v>
      </c>
      <c r="E45" s="158" t="s">
        <v>187</v>
      </c>
      <c r="F45" s="158">
        <f>IF(E45="(    )",0,E45)-IF(D45="(    )",0,D45)</f>
        <v>0</v>
      </c>
      <c r="G45" s="168">
        <f t="shared" ref="G45:G46" si="42">IF(IF(D45="(    )",0,D45)=0,0,IF(E45="(    )",0,E45)/IF(D45="(    )",0,D45))*100</f>
        <v>0</v>
      </c>
    </row>
    <row r="46" spans="1:7" s="34" customFormat="1" ht="17.5">
      <c r="A46" s="153"/>
      <c r="B46" s="183"/>
      <c r="C46" s="158" t="s">
        <v>187</v>
      </c>
      <c r="D46" s="158" t="s">
        <v>187</v>
      </c>
      <c r="E46" s="158" t="s">
        <v>187</v>
      </c>
      <c r="F46" s="158">
        <f>IF(E46="(    )",0,E46)-IF(D46="(    )",0,D46)</f>
        <v>0</v>
      </c>
      <c r="G46" s="168">
        <f t="shared" si="42"/>
        <v>0</v>
      </c>
    </row>
    <row r="47" spans="1:7" s="34" customFormat="1" ht="17.5">
      <c r="A47" s="191" t="s">
        <v>208</v>
      </c>
      <c r="B47" s="185">
        <v>3280</v>
      </c>
      <c r="C47" s="362">
        <f>SUM(C48:C49)</f>
        <v>0</v>
      </c>
      <c r="D47" s="362">
        <f t="shared" ref="D47" si="43">SUM(D48:D49)</f>
        <v>0</v>
      </c>
      <c r="E47" s="362">
        <f t="shared" ref="E47" si="44">SUM(E48:E49)</f>
        <v>0</v>
      </c>
      <c r="F47" s="362">
        <f t="shared" ref="F47" si="45">E47-D47</f>
        <v>0</v>
      </c>
      <c r="G47" s="362">
        <f t="shared" ref="G47" si="46">IF(D47=0,0,E47/D47*100)</f>
        <v>0</v>
      </c>
    </row>
    <row r="48" spans="1:7" s="34" customFormat="1" ht="17.5">
      <c r="A48" s="153"/>
      <c r="B48" s="183"/>
      <c r="C48" s="158" t="s">
        <v>187</v>
      </c>
      <c r="D48" s="158" t="s">
        <v>187</v>
      </c>
      <c r="E48" s="158" t="s">
        <v>187</v>
      </c>
      <c r="F48" s="158">
        <f>IF(E48="(    )",0,E48)-IF(D48="(    )",0,D48)</f>
        <v>0</v>
      </c>
      <c r="G48" s="168">
        <f t="shared" ref="G48:G49" si="47">IF(IF(D48="(    )",0,D48)=0,0,IF(E48="(    )",0,E48)/IF(D48="(    )",0,D48))*100</f>
        <v>0</v>
      </c>
    </row>
    <row r="49" spans="1:9" s="34" customFormat="1" ht="17.5">
      <c r="A49" s="153"/>
      <c r="B49" s="183"/>
      <c r="C49" s="158" t="s">
        <v>187</v>
      </c>
      <c r="D49" s="158" t="s">
        <v>187</v>
      </c>
      <c r="E49" s="158" t="s">
        <v>187</v>
      </c>
      <c r="F49" s="158">
        <f>IF(E49="(    )",0,E49)-IF(D49="(    )",0,D49)</f>
        <v>0</v>
      </c>
      <c r="G49" s="168">
        <f t="shared" si="47"/>
        <v>0</v>
      </c>
    </row>
    <row r="50" spans="1:9" ht="31.5" customHeight="1">
      <c r="A50" s="162" t="s">
        <v>466</v>
      </c>
      <c r="B50" s="342"/>
      <c r="C50" s="119"/>
      <c r="D50" s="119"/>
      <c r="E50" s="119"/>
      <c r="F50" s="119"/>
      <c r="G50" s="119"/>
    </row>
    <row r="51" spans="1:9" ht="31.5" customHeight="1">
      <c r="A51" s="157" t="s">
        <v>213</v>
      </c>
      <c r="B51" s="184"/>
      <c r="C51" s="160"/>
      <c r="D51" s="160"/>
      <c r="E51" s="160"/>
      <c r="F51" s="362"/>
      <c r="G51" s="362"/>
    </row>
    <row r="52" spans="1:9" s="34" customFormat="1" ht="17.5">
      <c r="A52" s="150" t="s">
        <v>399</v>
      </c>
      <c r="B52" s="185">
        <v>3330</v>
      </c>
      <c r="C52" s="362">
        <f>SUM(C53:C54)</f>
        <v>0</v>
      </c>
      <c r="D52" s="362">
        <f t="shared" ref="D52" si="48">SUM(D53:D54)</f>
        <v>0</v>
      </c>
      <c r="E52" s="362">
        <f t="shared" ref="E52" si="49">SUM(E53:E54)</f>
        <v>0</v>
      </c>
      <c r="F52" s="362">
        <f t="shared" ref="F52:F54" si="50">E52-D52</f>
        <v>0</v>
      </c>
      <c r="G52" s="362">
        <f t="shared" ref="G52:G54" si="51">IF(D52=0,0,E52/D52*100)</f>
        <v>0</v>
      </c>
    </row>
    <row r="53" spans="1:9">
      <c r="A53" s="153"/>
      <c r="B53" s="183"/>
      <c r="C53" s="158"/>
      <c r="D53" s="158"/>
      <c r="E53" s="158"/>
      <c r="F53" s="158">
        <f t="shared" si="50"/>
        <v>0</v>
      </c>
      <c r="G53" s="158">
        <f t="shared" si="51"/>
        <v>0</v>
      </c>
    </row>
    <row r="54" spans="1:9">
      <c r="A54" s="153"/>
      <c r="B54" s="183"/>
      <c r="C54" s="158"/>
      <c r="D54" s="158"/>
      <c r="E54" s="158"/>
      <c r="F54" s="158">
        <f t="shared" si="50"/>
        <v>0</v>
      </c>
      <c r="G54" s="158">
        <f t="shared" si="51"/>
        <v>0</v>
      </c>
    </row>
    <row r="55" spans="1:9" ht="31.5" customHeight="1">
      <c r="A55" s="157" t="s">
        <v>221</v>
      </c>
      <c r="B55" s="184"/>
      <c r="C55" s="160"/>
      <c r="D55" s="160"/>
      <c r="E55" s="160"/>
      <c r="F55" s="362"/>
      <c r="G55" s="362"/>
    </row>
    <row r="56" spans="1:9" s="34" customFormat="1" ht="17.5">
      <c r="A56" s="150" t="s">
        <v>208</v>
      </c>
      <c r="B56" s="185">
        <v>3390</v>
      </c>
      <c r="C56" s="362">
        <f>SUM(C57:C58)</f>
        <v>0</v>
      </c>
      <c r="D56" s="362">
        <f>SUM(D57:D58)</f>
        <v>0</v>
      </c>
      <c r="E56" s="362">
        <f>SUM(E57:E58)</f>
        <v>0</v>
      </c>
      <c r="F56" s="362">
        <f t="shared" ref="F56" si="52">E56-D56</f>
        <v>0</v>
      </c>
      <c r="G56" s="144">
        <f t="shared" ref="G56" si="53">IF(D56=0,0,E56/D56*100)</f>
        <v>0</v>
      </c>
    </row>
    <row r="57" spans="1:9">
      <c r="A57" s="153"/>
      <c r="B57" s="183"/>
      <c r="C57" s="158" t="s">
        <v>187</v>
      </c>
      <c r="D57" s="158" t="s">
        <v>187</v>
      </c>
      <c r="E57" s="158" t="s">
        <v>187</v>
      </c>
      <c r="F57" s="158">
        <f>IF(E57="(    )",0,E57)-IF(D57="(    )",0,D57)</f>
        <v>0</v>
      </c>
      <c r="G57" s="168">
        <f t="shared" ref="G57:G58" si="54">IF(IF(D57="(    )",0,D57)=0,0,IF(E57="(    )",0,E57)/IF(D57="(    )",0,D57))*100</f>
        <v>0</v>
      </c>
    </row>
    <row r="58" spans="1:9">
      <c r="A58" s="153"/>
      <c r="B58" s="183"/>
      <c r="C58" s="158" t="s">
        <v>187</v>
      </c>
      <c r="D58" s="158" t="s">
        <v>187</v>
      </c>
      <c r="E58" s="158" t="s">
        <v>187</v>
      </c>
      <c r="F58" s="158">
        <f>IF(E58="(    )",0,E58)-IF(D58="(    )",0,D58)</f>
        <v>0</v>
      </c>
      <c r="G58" s="168">
        <f t="shared" si="54"/>
        <v>0</v>
      </c>
    </row>
    <row r="59" spans="1:9" ht="41.25" customHeight="1">
      <c r="A59" s="363"/>
      <c r="B59" s="274"/>
      <c r="C59" s="364"/>
      <c r="D59" s="364"/>
      <c r="E59" s="364"/>
      <c r="F59" s="364"/>
      <c r="G59" s="364"/>
    </row>
    <row r="60" spans="1:9" s="272" customFormat="1" ht="30" customHeight="1">
      <c r="A60" s="251" t="s">
        <v>446</v>
      </c>
      <c r="B60" s="508" t="s">
        <v>80</v>
      </c>
      <c r="C60" s="508"/>
      <c r="D60" s="508"/>
      <c r="E60" s="253"/>
      <c r="F60" s="511" t="s">
        <v>587</v>
      </c>
      <c r="G60" s="511"/>
    </row>
    <row r="61" spans="1:9" s="249" customFormat="1" ht="21" customHeight="1">
      <c r="A61" s="339" t="s">
        <v>362</v>
      </c>
      <c r="B61" s="509" t="s">
        <v>66</v>
      </c>
      <c r="C61" s="509"/>
      <c r="D61" s="509"/>
      <c r="F61" s="510" t="s">
        <v>174</v>
      </c>
      <c r="G61" s="510"/>
    </row>
    <row r="62" spans="1:9" s="34" customFormat="1" ht="19.5" customHeight="1">
      <c r="B62" s="344"/>
      <c r="C62" s="344"/>
      <c r="D62" s="213"/>
      <c r="E62" s="192"/>
      <c r="F62" s="192"/>
      <c r="G62" s="192"/>
    </row>
    <row r="63" spans="1:9" ht="26.25" customHeight="1">
      <c r="A63" s="13"/>
      <c r="D63" s="213"/>
      <c r="E63" s="192"/>
      <c r="F63" s="192"/>
      <c r="G63" s="192"/>
      <c r="H63" s="125"/>
      <c r="I63" s="125"/>
    </row>
    <row r="64" spans="1:9" ht="18.75" customHeight="1">
      <c r="A64" s="13"/>
      <c r="D64" s="213"/>
      <c r="E64" s="192"/>
      <c r="F64" s="192"/>
      <c r="G64" s="192"/>
      <c r="H64" s="340"/>
      <c r="I64" s="340"/>
    </row>
    <row r="65" spans="1:7">
      <c r="A65" s="13"/>
      <c r="D65" s="213"/>
      <c r="E65" s="192"/>
      <c r="F65" s="192"/>
      <c r="G65" s="192"/>
    </row>
    <row r="66" spans="1:7">
      <c r="A66" s="13"/>
      <c r="D66" s="213"/>
      <c r="E66" s="192"/>
      <c r="F66" s="192"/>
      <c r="G66" s="192"/>
    </row>
    <row r="67" spans="1:7">
      <c r="A67" s="13"/>
      <c r="D67" s="213"/>
      <c r="E67" s="192"/>
      <c r="F67" s="192"/>
      <c r="G67" s="192"/>
    </row>
    <row r="68" spans="1:7">
      <c r="A68" s="13"/>
      <c r="D68" s="213"/>
      <c r="E68" s="192"/>
      <c r="F68" s="192"/>
      <c r="G68" s="192"/>
    </row>
    <row r="69" spans="1:7">
      <c r="A69" s="13"/>
      <c r="D69" s="213"/>
      <c r="E69" s="192"/>
      <c r="F69" s="192"/>
      <c r="G69" s="192"/>
    </row>
    <row r="70" spans="1:7">
      <c r="A70" s="13"/>
      <c r="D70" s="213"/>
      <c r="E70" s="192"/>
      <c r="F70" s="192"/>
      <c r="G70" s="192"/>
    </row>
    <row r="71" spans="1:7">
      <c r="A71" s="13"/>
      <c r="D71" s="213"/>
      <c r="E71" s="192"/>
      <c r="F71" s="192"/>
      <c r="G71" s="192"/>
    </row>
    <row r="72" spans="1:7">
      <c r="A72" s="13"/>
      <c r="D72" s="213"/>
      <c r="E72" s="192"/>
      <c r="F72" s="192"/>
      <c r="G72" s="192"/>
    </row>
    <row r="73" spans="1:7">
      <c r="A73" s="13"/>
      <c r="D73" s="213"/>
      <c r="E73" s="192"/>
      <c r="F73" s="192"/>
      <c r="G73" s="192"/>
    </row>
    <row r="74" spans="1:7">
      <c r="A74" s="13"/>
      <c r="D74" s="213"/>
      <c r="E74" s="192"/>
      <c r="F74" s="192"/>
      <c r="G74" s="192"/>
    </row>
    <row r="75" spans="1:7">
      <c r="A75" s="13"/>
      <c r="D75" s="213"/>
      <c r="E75" s="192"/>
      <c r="F75" s="192"/>
      <c r="G75" s="192"/>
    </row>
    <row r="76" spans="1:7">
      <c r="A76" s="13"/>
      <c r="D76" s="213"/>
      <c r="E76" s="192"/>
      <c r="F76" s="192"/>
      <c r="G76" s="192"/>
    </row>
    <row r="77" spans="1:7">
      <c r="A77" s="13"/>
      <c r="D77" s="213"/>
      <c r="E77" s="192"/>
      <c r="F77" s="192"/>
      <c r="G77" s="192"/>
    </row>
    <row r="78" spans="1:7">
      <c r="A78" s="13"/>
      <c r="D78" s="213"/>
      <c r="E78" s="192"/>
      <c r="F78" s="192"/>
      <c r="G78" s="192"/>
    </row>
    <row r="79" spans="1:7">
      <c r="A79" s="13"/>
      <c r="D79" s="213"/>
      <c r="E79" s="192"/>
      <c r="F79" s="192"/>
      <c r="G79" s="192"/>
    </row>
    <row r="80" spans="1:7">
      <c r="A80" s="13"/>
      <c r="D80" s="213"/>
      <c r="E80" s="192"/>
      <c r="F80" s="192"/>
      <c r="G80" s="192"/>
    </row>
    <row r="81" spans="1:7">
      <c r="A81" s="13"/>
      <c r="D81" s="213"/>
      <c r="E81" s="192"/>
      <c r="F81" s="192"/>
      <c r="G81" s="192"/>
    </row>
    <row r="82" spans="1:7">
      <c r="A82" s="13"/>
      <c r="D82" s="213"/>
      <c r="E82" s="192"/>
      <c r="F82" s="192"/>
      <c r="G82" s="192"/>
    </row>
    <row r="83" spans="1:7">
      <c r="A83" s="13"/>
      <c r="D83" s="213"/>
      <c r="E83" s="192"/>
      <c r="F83" s="192"/>
      <c r="G83" s="192"/>
    </row>
    <row r="84" spans="1:7">
      <c r="A84" s="13"/>
      <c r="D84" s="213"/>
      <c r="E84" s="192"/>
      <c r="F84" s="192"/>
      <c r="G84" s="192"/>
    </row>
    <row r="85" spans="1:7">
      <c r="A85" s="13"/>
      <c r="D85" s="213"/>
      <c r="E85" s="192"/>
      <c r="F85" s="192"/>
      <c r="G85" s="192"/>
    </row>
    <row r="86" spans="1:7">
      <c r="A86" s="13"/>
      <c r="D86" s="213"/>
      <c r="E86" s="192"/>
      <c r="F86" s="192"/>
      <c r="G86" s="192"/>
    </row>
    <row r="87" spans="1:7">
      <c r="A87" s="13"/>
      <c r="D87" s="213"/>
      <c r="E87" s="192"/>
      <c r="F87" s="192"/>
      <c r="G87" s="192"/>
    </row>
    <row r="88" spans="1:7">
      <c r="A88" s="13"/>
      <c r="D88" s="213"/>
      <c r="E88" s="192"/>
      <c r="F88" s="192"/>
      <c r="G88" s="192"/>
    </row>
    <row r="89" spans="1:7">
      <c r="A89" s="13"/>
      <c r="D89" s="213"/>
      <c r="E89" s="192"/>
      <c r="F89" s="192"/>
      <c r="G89" s="192"/>
    </row>
    <row r="90" spans="1:7">
      <c r="A90" s="13"/>
      <c r="D90" s="213"/>
      <c r="E90" s="192"/>
      <c r="F90" s="192"/>
      <c r="G90" s="192"/>
    </row>
    <row r="91" spans="1:7">
      <c r="A91" s="13"/>
      <c r="D91" s="213"/>
      <c r="E91" s="192"/>
      <c r="F91" s="192"/>
      <c r="G91" s="192"/>
    </row>
    <row r="92" spans="1:7">
      <c r="A92" s="13"/>
      <c r="D92" s="213"/>
      <c r="E92" s="192"/>
      <c r="F92" s="192"/>
      <c r="G92" s="192"/>
    </row>
    <row r="93" spans="1:7">
      <c r="A93" s="13"/>
      <c r="D93" s="213"/>
      <c r="E93" s="192"/>
      <c r="F93" s="192"/>
      <c r="G93" s="192"/>
    </row>
    <row r="94" spans="1:7">
      <c r="A94" s="13"/>
      <c r="D94" s="213"/>
      <c r="E94" s="192"/>
      <c r="F94" s="192"/>
      <c r="G94" s="192"/>
    </row>
    <row r="95" spans="1:7">
      <c r="A95" s="13"/>
      <c r="D95" s="213"/>
      <c r="E95" s="192"/>
      <c r="F95" s="192"/>
      <c r="G95" s="192"/>
    </row>
    <row r="96" spans="1:7">
      <c r="A96" s="13"/>
      <c r="D96" s="213"/>
      <c r="E96" s="192"/>
      <c r="F96" s="192"/>
      <c r="G96" s="192"/>
    </row>
    <row r="97" spans="1:7">
      <c r="A97" s="13"/>
      <c r="D97" s="213"/>
      <c r="E97" s="192"/>
      <c r="F97" s="192"/>
      <c r="G97" s="192"/>
    </row>
    <row r="98" spans="1:7">
      <c r="A98" s="13"/>
      <c r="D98" s="213"/>
      <c r="E98" s="192"/>
      <c r="F98" s="192"/>
      <c r="G98" s="192"/>
    </row>
    <row r="99" spans="1:7">
      <c r="A99" s="13"/>
      <c r="D99" s="213"/>
      <c r="E99" s="192"/>
      <c r="F99" s="192"/>
      <c r="G99" s="192"/>
    </row>
    <row r="100" spans="1:7">
      <c r="A100" s="13"/>
      <c r="D100" s="213"/>
      <c r="E100" s="192"/>
      <c r="F100" s="192"/>
      <c r="G100" s="192"/>
    </row>
    <row r="101" spans="1:7">
      <c r="A101" s="13"/>
      <c r="D101" s="213"/>
      <c r="E101" s="192"/>
      <c r="F101" s="192"/>
      <c r="G101" s="192"/>
    </row>
    <row r="102" spans="1:7">
      <c r="A102" s="13"/>
      <c r="D102" s="213"/>
      <c r="E102" s="192"/>
      <c r="F102" s="192"/>
      <c r="G102" s="192"/>
    </row>
    <row r="103" spans="1:7">
      <c r="A103" s="13"/>
      <c r="D103" s="213"/>
      <c r="E103" s="192"/>
      <c r="F103" s="192"/>
      <c r="G103" s="192"/>
    </row>
    <row r="104" spans="1:7">
      <c r="A104" s="13"/>
      <c r="D104" s="213"/>
      <c r="E104" s="192"/>
      <c r="F104" s="192"/>
      <c r="G104" s="192"/>
    </row>
    <row r="105" spans="1:7">
      <c r="A105" s="13"/>
      <c r="D105" s="213"/>
      <c r="E105" s="192"/>
      <c r="F105" s="192"/>
      <c r="G105" s="192"/>
    </row>
    <row r="106" spans="1:7">
      <c r="A106" s="13"/>
      <c r="D106" s="213"/>
      <c r="E106" s="192"/>
      <c r="F106" s="192"/>
      <c r="G106" s="192"/>
    </row>
    <row r="107" spans="1:7">
      <c r="A107" s="13"/>
      <c r="D107" s="213"/>
      <c r="E107" s="192"/>
      <c r="F107" s="192"/>
      <c r="G107" s="192"/>
    </row>
    <row r="108" spans="1:7">
      <c r="A108" s="13"/>
      <c r="D108" s="213"/>
      <c r="E108" s="192"/>
      <c r="F108" s="192"/>
      <c r="G108" s="192"/>
    </row>
    <row r="109" spans="1:7">
      <c r="A109" s="13"/>
      <c r="D109" s="213"/>
      <c r="E109" s="192"/>
      <c r="F109" s="192"/>
      <c r="G109" s="192"/>
    </row>
    <row r="110" spans="1:7">
      <c r="A110" s="13"/>
      <c r="D110" s="213"/>
      <c r="E110" s="192"/>
      <c r="F110" s="192"/>
      <c r="G110" s="192"/>
    </row>
    <row r="111" spans="1:7">
      <c r="A111" s="13"/>
      <c r="D111" s="213"/>
      <c r="E111" s="192"/>
      <c r="F111" s="192"/>
      <c r="G111" s="192"/>
    </row>
    <row r="112" spans="1:7">
      <c r="A112" s="13"/>
      <c r="D112" s="213"/>
      <c r="E112" s="192"/>
      <c r="F112" s="192"/>
      <c r="G112" s="192"/>
    </row>
    <row r="113" spans="1:7">
      <c r="A113" s="13"/>
      <c r="D113" s="213"/>
      <c r="E113" s="192"/>
      <c r="F113" s="192"/>
      <c r="G113" s="192"/>
    </row>
    <row r="114" spans="1:7">
      <c r="A114" s="13"/>
      <c r="D114" s="213"/>
      <c r="E114" s="192"/>
      <c r="F114" s="192"/>
      <c r="G114" s="192"/>
    </row>
    <row r="115" spans="1:7">
      <c r="A115" s="13"/>
      <c r="D115" s="213"/>
      <c r="E115" s="192"/>
      <c r="F115" s="192"/>
      <c r="G115" s="192"/>
    </row>
    <row r="116" spans="1:7">
      <c r="A116" s="13"/>
    </row>
    <row r="117" spans="1:7">
      <c r="A117" s="13"/>
    </row>
    <row r="118" spans="1:7">
      <c r="A118" s="229"/>
    </row>
    <row r="119" spans="1:7">
      <c r="A119" s="229"/>
    </row>
    <row r="120" spans="1:7">
      <c r="A120" s="229"/>
    </row>
    <row r="121" spans="1:7">
      <c r="A121" s="229"/>
    </row>
    <row r="122" spans="1:7">
      <c r="A122" s="229"/>
    </row>
    <row r="123" spans="1:7">
      <c r="A123" s="229"/>
    </row>
    <row r="124" spans="1:7">
      <c r="A124" s="229"/>
    </row>
    <row r="125" spans="1:7">
      <c r="A125" s="229"/>
    </row>
    <row r="126" spans="1:7">
      <c r="A126" s="229"/>
    </row>
    <row r="127" spans="1:7">
      <c r="A127" s="229"/>
    </row>
    <row r="128" spans="1:7">
      <c r="A128" s="229"/>
    </row>
    <row r="129" spans="1:1">
      <c r="A129" s="229"/>
    </row>
    <row r="130" spans="1:1">
      <c r="A130" s="229"/>
    </row>
    <row r="131" spans="1:1">
      <c r="A131" s="229"/>
    </row>
    <row r="132" spans="1:1">
      <c r="A132" s="229"/>
    </row>
    <row r="133" spans="1:1">
      <c r="A133" s="229"/>
    </row>
    <row r="134" spans="1:1">
      <c r="A134" s="229"/>
    </row>
    <row r="135" spans="1:1">
      <c r="A135" s="229"/>
    </row>
    <row r="136" spans="1:1">
      <c r="A136" s="229"/>
    </row>
    <row r="137" spans="1:1">
      <c r="A137" s="229"/>
    </row>
    <row r="138" spans="1:1">
      <c r="A138" s="229"/>
    </row>
    <row r="139" spans="1:1">
      <c r="A139" s="229"/>
    </row>
    <row r="140" spans="1:1">
      <c r="A140" s="229"/>
    </row>
    <row r="141" spans="1:1">
      <c r="A141" s="229"/>
    </row>
    <row r="142" spans="1:1">
      <c r="A142" s="229"/>
    </row>
    <row r="143" spans="1:1">
      <c r="A143" s="229"/>
    </row>
    <row r="144" spans="1:1">
      <c r="A144" s="229"/>
    </row>
    <row r="145" spans="1:1">
      <c r="A145" s="229"/>
    </row>
    <row r="146" spans="1:1">
      <c r="A146" s="229"/>
    </row>
    <row r="147" spans="1:1">
      <c r="A147" s="229"/>
    </row>
    <row r="148" spans="1:1">
      <c r="A148" s="229"/>
    </row>
    <row r="149" spans="1:1">
      <c r="A149" s="229"/>
    </row>
    <row r="150" spans="1:1">
      <c r="A150" s="229"/>
    </row>
    <row r="151" spans="1:1">
      <c r="A151" s="229"/>
    </row>
    <row r="152" spans="1:1">
      <c r="A152" s="229"/>
    </row>
    <row r="153" spans="1:1">
      <c r="A153" s="229"/>
    </row>
    <row r="154" spans="1:1">
      <c r="A154" s="229"/>
    </row>
    <row r="155" spans="1:1">
      <c r="A155" s="229"/>
    </row>
    <row r="156" spans="1:1">
      <c r="A156" s="229"/>
    </row>
    <row r="157" spans="1:1">
      <c r="A157" s="229"/>
    </row>
    <row r="158" spans="1:1">
      <c r="A158" s="229"/>
    </row>
    <row r="159" spans="1:1">
      <c r="A159" s="229"/>
    </row>
    <row r="160" spans="1:1">
      <c r="A160" s="229"/>
    </row>
    <row r="161" spans="1:1">
      <c r="A161" s="229"/>
    </row>
    <row r="162" spans="1:1">
      <c r="A162" s="229"/>
    </row>
    <row r="163" spans="1:1">
      <c r="A163" s="229"/>
    </row>
    <row r="164" spans="1:1">
      <c r="A164" s="229"/>
    </row>
    <row r="165" spans="1:1">
      <c r="A165" s="229"/>
    </row>
    <row r="166" spans="1:1">
      <c r="A166" s="229"/>
    </row>
    <row r="167" spans="1:1">
      <c r="A167" s="229"/>
    </row>
    <row r="168" spans="1:1">
      <c r="A168" s="229"/>
    </row>
    <row r="169" spans="1:1">
      <c r="A169" s="229"/>
    </row>
    <row r="170" spans="1:1">
      <c r="A170" s="229"/>
    </row>
    <row r="171" spans="1:1">
      <c r="A171" s="229"/>
    </row>
    <row r="172" spans="1:1">
      <c r="A172" s="229"/>
    </row>
    <row r="173" spans="1:1">
      <c r="A173" s="229"/>
    </row>
    <row r="174" spans="1:1">
      <c r="A174" s="229"/>
    </row>
    <row r="175" spans="1:1">
      <c r="A175" s="229"/>
    </row>
    <row r="176" spans="1:1">
      <c r="A176" s="229"/>
    </row>
    <row r="177" spans="1:1">
      <c r="A177" s="229"/>
    </row>
    <row r="178" spans="1:1">
      <c r="A178" s="229"/>
    </row>
    <row r="179" spans="1:1">
      <c r="A179" s="229"/>
    </row>
    <row r="180" spans="1:1">
      <c r="A180" s="229"/>
    </row>
    <row r="181" spans="1:1">
      <c r="A181" s="229"/>
    </row>
    <row r="182" spans="1:1">
      <c r="A182" s="229"/>
    </row>
    <row r="183" spans="1:1">
      <c r="A183" s="229"/>
    </row>
    <row r="184" spans="1:1">
      <c r="A184" s="229"/>
    </row>
    <row r="185" spans="1:1">
      <c r="A185" s="229"/>
    </row>
    <row r="186" spans="1:1">
      <c r="A186" s="229"/>
    </row>
    <row r="187" spans="1:1">
      <c r="A187" s="229"/>
    </row>
    <row r="188" spans="1:1">
      <c r="A188" s="229"/>
    </row>
    <row r="189" spans="1:1">
      <c r="A189" s="229"/>
    </row>
    <row r="190" spans="1:1">
      <c r="A190" s="229"/>
    </row>
    <row r="191" spans="1:1">
      <c r="A191" s="229"/>
    </row>
    <row r="192" spans="1:1">
      <c r="A192" s="229"/>
    </row>
    <row r="193" spans="1:1">
      <c r="A193" s="229"/>
    </row>
    <row r="194" spans="1:1">
      <c r="A194" s="229"/>
    </row>
    <row r="195" spans="1:1">
      <c r="A195" s="229"/>
    </row>
    <row r="196" spans="1:1">
      <c r="A196" s="229"/>
    </row>
    <row r="197" spans="1:1">
      <c r="A197" s="229"/>
    </row>
    <row r="198" spans="1:1">
      <c r="A198" s="229"/>
    </row>
    <row r="199" spans="1:1">
      <c r="A199" s="229"/>
    </row>
    <row r="200" spans="1:1">
      <c r="A200" s="229"/>
    </row>
    <row r="201" spans="1:1">
      <c r="A201" s="229"/>
    </row>
    <row r="202" spans="1:1">
      <c r="A202" s="229"/>
    </row>
    <row r="203" spans="1:1">
      <c r="A203" s="229"/>
    </row>
    <row r="204" spans="1:1">
      <c r="A204" s="229"/>
    </row>
    <row r="205" spans="1:1">
      <c r="A205" s="229"/>
    </row>
    <row r="206" spans="1:1">
      <c r="A206" s="229"/>
    </row>
    <row r="207" spans="1:1">
      <c r="A207" s="229"/>
    </row>
    <row r="208" spans="1:1">
      <c r="A208" s="229"/>
    </row>
    <row r="209" spans="1:1">
      <c r="A209" s="229"/>
    </row>
    <row r="210" spans="1:1">
      <c r="A210" s="229"/>
    </row>
    <row r="211" spans="1:1">
      <c r="A211" s="229"/>
    </row>
    <row r="212" spans="1:1">
      <c r="A212" s="229"/>
    </row>
    <row r="213" spans="1:1">
      <c r="A213" s="229"/>
    </row>
    <row r="214" spans="1:1">
      <c r="A214" s="229"/>
    </row>
    <row r="215" spans="1:1">
      <c r="A215" s="229"/>
    </row>
    <row r="216" spans="1:1">
      <c r="A216" s="229"/>
    </row>
    <row r="217" spans="1:1">
      <c r="A217" s="229"/>
    </row>
    <row r="218" spans="1:1">
      <c r="A218" s="229"/>
    </row>
    <row r="219" spans="1:1">
      <c r="A219" s="229"/>
    </row>
    <row r="220" spans="1:1">
      <c r="A220" s="229"/>
    </row>
    <row r="221" spans="1:1">
      <c r="A221" s="229"/>
    </row>
    <row r="222" spans="1:1">
      <c r="A222" s="229"/>
    </row>
    <row r="223" spans="1:1">
      <c r="A223" s="229"/>
    </row>
    <row r="224" spans="1:1">
      <c r="A224" s="229"/>
    </row>
    <row r="225" spans="1:1">
      <c r="A225" s="229"/>
    </row>
    <row r="226" spans="1:1">
      <c r="A226" s="229"/>
    </row>
    <row r="227" spans="1:1">
      <c r="A227" s="229"/>
    </row>
    <row r="228" spans="1:1">
      <c r="A228" s="229"/>
    </row>
    <row r="229" spans="1:1">
      <c r="A229" s="229"/>
    </row>
    <row r="230" spans="1:1">
      <c r="A230" s="229"/>
    </row>
    <row r="231" spans="1:1">
      <c r="A231" s="229"/>
    </row>
    <row r="232" spans="1:1">
      <c r="A232" s="229"/>
    </row>
    <row r="233" spans="1:1">
      <c r="A233" s="229"/>
    </row>
    <row r="234" spans="1:1">
      <c r="A234" s="229"/>
    </row>
    <row r="235" spans="1:1">
      <c r="A235" s="229"/>
    </row>
    <row r="236" spans="1:1">
      <c r="A236" s="229"/>
    </row>
    <row r="237" spans="1:1">
      <c r="A237" s="229"/>
    </row>
    <row r="238" spans="1:1">
      <c r="A238" s="229"/>
    </row>
    <row r="239" spans="1:1">
      <c r="A239" s="229"/>
    </row>
    <row r="240" spans="1:1">
      <c r="A240" s="229"/>
    </row>
    <row r="241" spans="1:1">
      <c r="A241" s="229"/>
    </row>
    <row r="242" spans="1:1">
      <c r="A242" s="229"/>
    </row>
    <row r="243" spans="1:1">
      <c r="A243" s="229"/>
    </row>
    <row r="244" spans="1:1">
      <c r="A244" s="229"/>
    </row>
    <row r="245" spans="1:1">
      <c r="A245" s="229"/>
    </row>
    <row r="246" spans="1:1">
      <c r="A246" s="229"/>
    </row>
    <row r="247" spans="1:1">
      <c r="A247" s="229"/>
    </row>
    <row r="248" spans="1:1">
      <c r="A248" s="229"/>
    </row>
    <row r="249" spans="1:1">
      <c r="A249" s="229"/>
    </row>
    <row r="250" spans="1:1">
      <c r="A250" s="229"/>
    </row>
    <row r="251" spans="1:1">
      <c r="A251" s="229"/>
    </row>
    <row r="252" spans="1:1">
      <c r="A252" s="229"/>
    </row>
    <row r="253" spans="1:1">
      <c r="A253" s="229"/>
    </row>
    <row r="254" spans="1:1">
      <c r="A254" s="229"/>
    </row>
    <row r="255" spans="1:1">
      <c r="A255" s="229"/>
    </row>
    <row r="256" spans="1:1">
      <c r="A256" s="229"/>
    </row>
    <row r="257" spans="1:1">
      <c r="A257" s="229"/>
    </row>
    <row r="258" spans="1:1">
      <c r="A258" s="229"/>
    </row>
    <row r="259" spans="1:1">
      <c r="A259" s="229"/>
    </row>
    <row r="260" spans="1:1">
      <c r="A260" s="229"/>
    </row>
    <row r="261" spans="1:1">
      <c r="A261" s="229"/>
    </row>
    <row r="262" spans="1:1">
      <c r="A262" s="229"/>
    </row>
    <row r="263" spans="1:1">
      <c r="A263" s="229"/>
    </row>
    <row r="264" spans="1:1">
      <c r="A264" s="229"/>
    </row>
    <row r="265" spans="1:1">
      <c r="A265" s="229"/>
    </row>
    <row r="266" spans="1:1">
      <c r="A266" s="229"/>
    </row>
    <row r="267" spans="1:1">
      <c r="A267" s="229"/>
    </row>
    <row r="268" spans="1:1">
      <c r="A268" s="229"/>
    </row>
    <row r="269" spans="1:1">
      <c r="A269" s="229"/>
    </row>
    <row r="270" spans="1:1">
      <c r="A270" s="229"/>
    </row>
    <row r="271" spans="1:1">
      <c r="A271" s="229"/>
    </row>
    <row r="272" spans="1:1">
      <c r="A272" s="229"/>
    </row>
    <row r="273" spans="1:1">
      <c r="A273" s="229"/>
    </row>
    <row r="274" spans="1:1">
      <c r="A274" s="229"/>
    </row>
    <row r="275" spans="1:1">
      <c r="A275" s="229"/>
    </row>
    <row r="276" spans="1:1">
      <c r="A276" s="229"/>
    </row>
    <row r="277" spans="1:1">
      <c r="A277" s="229"/>
    </row>
    <row r="278" spans="1:1">
      <c r="A278" s="229"/>
    </row>
    <row r="279" spans="1:1">
      <c r="A279" s="229"/>
    </row>
    <row r="280" spans="1:1">
      <c r="A280" s="229"/>
    </row>
    <row r="281" spans="1:1">
      <c r="A281" s="229"/>
    </row>
    <row r="282" spans="1:1">
      <c r="A282" s="229"/>
    </row>
    <row r="283" spans="1:1">
      <c r="A283" s="229"/>
    </row>
    <row r="284" spans="1:1">
      <c r="A284" s="229"/>
    </row>
  </sheetData>
  <mergeCells count="5">
    <mergeCell ref="F61:G61"/>
    <mergeCell ref="F60:G60"/>
    <mergeCell ref="B60:D60"/>
    <mergeCell ref="B61:D61"/>
    <mergeCell ref="A2:G2"/>
  </mergeCells>
  <printOptions horizontalCentered="1"/>
  <pageMargins left="0.59055118110236227" right="0.59055118110236227" top="0.78740157480314965" bottom="0.59055118110236227" header="0" footer="0"/>
  <pageSetup paperSize="9" scale="90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84"/>
  <sheetViews>
    <sheetView topLeftCell="A13" zoomScale="75" zoomScaleNormal="75" zoomScaleSheetLayoutView="55" workbookViewId="0">
      <selection activeCell="A11" sqref="A11"/>
    </sheetView>
  </sheetViews>
  <sheetFormatPr defaultColWidth="9.08984375" defaultRowHeight="18"/>
  <cols>
    <col min="1" max="1" width="80.08984375" style="2" customWidth="1"/>
    <col min="2" max="2" width="12.6328125" style="5" customWidth="1"/>
    <col min="3" max="4" width="25.6328125" style="5" customWidth="1"/>
    <col min="5" max="6" width="22.90625" style="5" customWidth="1"/>
    <col min="7" max="8" width="23.08984375" style="5" customWidth="1"/>
    <col min="9" max="9" width="9.54296875" style="2" customWidth="1"/>
    <col min="10" max="10" width="9.90625" style="2" customWidth="1"/>
    <col min="11" max="16384" width="9.08984375" style="2"/>
  </cols>
  <sheetData>
    <row r="1" spans="1:9" ht="20">
      <c r="H1" s="61" t="s">
        <v>347</v>
      </c>
    </row>
    <row r="2" spans="1:9" ht="39" customHeight="1">
      <c r="A2" s="541" t="s">
        <v>127</v>
      </c>
      <c r="B2" s="541"/>
      <c r="C2" s="541"/>
      <c r="D2" s="541"/>
      <c r="E2" s="541"/>
      <c r="F2" s="541"/>
      <c r="G2" s="541"/>
      <c r="H2" s="541"/>
    </row>
    <row r="3" spans="1:9" ht="30" customHeight="1">
      <c r="A3" s="542" t="s">
        <v>320</v>
      </c>
      <c r="B3" s="542"/>
      <c r="C3" s="542"/>
      <c r="D3" s="542"/>
      <c r="E3" s="542"/>
      <c r="F3" s="542"/>
      <c r="G3" s="542"/>
      <c r="H3" s="542"/>
    </row>
    <row r="4" spans="1:9" ht="58.5" customHeight="1">
      <c r="A4" s="539" t="s">
        <v>155</v>
      </c>
      <c r="B4" s="501" t="s">
        <v>18</v>
      </c>
      <c r="C4" s="501" t="s">
        <v>136</v>
      </c>
      <c r="D4" s="501"/>
      <c r="E4" s="543" t="s">
        <v>455</v>
      </c>
      <c r="F4" s="543"/>
      <c r="G4" s="543"/>
      <c r="H4" s="543"/>
    </row>
    <row r="5" spans="1:9" ht="68.25" customHeight="1">
      <c r="A5" s="540"/>
      <c r="B5" s="501"/>
      <c r="C5" s="447" t="s">
        <v>460</v>
      </c>
      <c r="D5" s="447" t="s">
        <v>461</v>
      </c>
      <c r="E5" s="447" t="s">
        <v>146</v>
      </c>
      <c r="F5" s="62" t="s">
        <v>142</v>
      </c>
      <c r="G5" s="63" t="s">
        <v>152</v>
      </c>
      <c r="H5" s="63" t="s">
        <v>153</v>
      </c>
    </row>
    <row r="6" spans="1:9" ht="33.75" customHeight="1">
      <c r="A6" s="64">
        <v>1</v>
      </c>
      <c r="B6" s="62">
        <v>2</v>
      </c>
      <c r="C6" s="64">
        <v>3</v>
      </c>
      <c r="D6" s="62">
        <v>4</v>
      </c>
      <c r="E6" s="64">
        <v>5</v>
      </c>
      <c r="F6" s="62">
        <v>6</v>
      </c>
      <c r="G6" s="64">
        <v>7</v>
      </c>
      <c r="H6" s="62">
        <v>8</v>
      </c>
    </row>
    <row r="7" spans="1:9" s="3" customFormat="1" ht="68.25" customHeight="1">
      <c r="A7" s="65" t="s">
        <v>69</v>
      </c>
      <c r="B7" s="89">
        <v>4000</v>
      </c>
      <c r="C7" s="334">
        <f>SUM(C8:C13)</f>
        <v>577.6</v>
      </c>
      <c r="D7" s="334">
        <f>SUM(D8:D13)</f>
        <v>2121.5</v>
      </c>
      <c r="E7" s="334">
        <f t="shared" ref="E7:F7" si="0">SUM(E8:E13)</f>
        <v>0</v>
      </c>
      <c r="F7" s="334">
        <f t="shared" si="0"/>
        <v>2121.5</v>
      </c>
      <c r="G7" s="334">
        <f>IF(F7="(    )",0,F7)-IF(E7="(    )",0,E7)</f>
        <v>2121.5</v>
      </c>
      <c r="H7" s="334">
        <f t="shared" ref="H7" si="1">IF(IF(E7="(    )",0,E7)=0,0,IF(F7="(    )",0,F7)/IF(E7="(    )",0,E7))*100</f>
        <v>0</v>
      </c>
    </row>
    <row r="8" spans="1:9" ht="54.75" customHeight="1">
      <c r="A8" s="69" t="s">
        <v>1</v>
      </c>
      <c r="B8" s="87" t="s">
        <v>130</v>
      </c>
      <c r="C8" s="124">
        <f>'Розшифровка до капівидатків'!C7</f>
        <v>0</v>
      </c>
      <c r="D8" s="124">
        <f>'Розшифровка до капівидатків'!E7</f>
        <v>0</v>
      </c>
      <c r="E8" s="124">
        <f>'Розшифровка до капівидатків'!D7</f>
        <v>0</v>
      </c>
      <c r="F8" s="124">
        <f>'Розшифровка до капівидатків'!E7</f>
        <v>0</v>
      </c>
      <c r="G8" s="124">
        <f t="shared" ref="G8:G13" si="2">IF(F8="(    )",0,F8)-IF(E8="(    )",0,E8)</f>
        <v>0</v>
      </c>
      <c r="H8" s="124">
        <f t="shared" ref="H8:H13" si="3">IF(IF(E8="(    )",0,E8)=0,0,IF(F8="(    )",0,F8)/IF(E8="(    )",0,E8))*100</f>
        <v>0</v>
      </c>
    </row>
    <row r="9" spans="1:9" ht="54.75" customHeight="1">
      <c r="A9" s="69" t="s">
        <v>2</v>
      </c>
      <c r="B9" s="87">
        <v>4020</v>
      </c>
      <c r="C9" s="124">
        <f>'Розшифровка до капівидатків'!C10</f>
        <v>0</v>
      </c>
      <c r="D9" s="124">
        <f>'Розшифровка до капівидатків'!E10</f>
        <v>1900</v>
      </c>
      <c r="E9" s="124">
        <f>'Розшифровка до капівидатків'!D10</f>
        <v>0</v>
      </c>
      <c r="F9" s="124">
        <f>'Розшифровка до капівидатків'!E10</f>
        <v>1900</v>
      </c>
      <c r="G9" s="124">
        <f t="shared" si="2"/>
        <v>1900</v>
      </c>
      <c r="H9" s="124">
        <f t="shared" si="3"/>
        <v>0</v>
      </c>
    </row>
    <row r="10" spans="1:9" ht="54.75" customHeight="1">
      <c r="A10" s="69" t="s">
        <v>28</v>
      </c>
      <c r="B10" s="87">
        <v>4030</v>
      </c>
      <c r="C10" s="124">
        <f>'Розшифровка до капівидатків'!C13</f>
        <v>22.099999999999998</v>
      </c>
      <c r="D10" s="124">
        <f>'Розшифровка до капівидатків'!E13</f>
        <v>220.60000000000002</v>
      </c>
      <c r="E10" s="124">
        <f>'Розшифровка до капівидатків'!D13</f>
        <v>0</v>
      </c>
      <c r="F10" s="124">
        <f>'Розшифровка до капівидатків'!E13</f>
        <v>220.60000000000002</v>
      </c>
      <c r="G10" s="124">
        <f t="shared" si="2"/>
        <v>220.60000000000002</v>
      </c>
      <c r="H10" s="124">
        <f t="shared" si="3"/>
        <v>0</v>
      </c>
    </row>
    <row r="11" spans="1:9" ht="54.75" customHeight="1">
      <c r="A11" s="69" t="s">
        <v>3</v>
      </c>
      <c r="B11" s="87">
        <v>4040</v>
      </c>
      <c r="C11" s="124">
        <f>'Розшифровка до капівидатків'!C52</f>
        <v>14.6</v>
      </c>
      <c r="D11" s="124">
        <f>'Розшифровка до капівидатків'!E52</f>
        <v>0.9</v>
      </c>
      <c r="E11" s="124">
        <f>'Розшифровка до капівидатків'!D52</f>
        <v>0</v>
      </c>
      <c r="F11" s="124">
        <f>'Розшифровка до капівидатків'!E52</f>
        <v>0.9</v>
      </c>
      <c r="G11" s="124">
        <f t="shared" si="2"/>
        <v>0.9</v>
      </c>
      <c r="H11" s="124">
        <f t="shared" si="3"/>
        <v>0</v>
      </c>
    </row>
    <row r="12" spans="1:9" ht="54.75" customHeight="1">
      <c r="A12" s="69" t="s">
        <v>60</v>
      </c>
      <c r="B12" s="87">
        <v>4050</v>
      </c>
      <c r="C12" s="124">
        <f>'Розшифровка до капівидатків'!C55</f>
        <v>0</v>
      </c>
      <c r="D12" s="124">
        <f>'Розшифровка до капівидатків'!E55</f>
        <v>0</v>
      </c>
      <c r="E12" s="124">
        <f>'Розшифровка до капівидатків'!D55</f>
        <v>0</v>
      </c>
      <c r="F12" s="124">
        <f>'Розшифровка до капівидатків'!E55</f>
        <v>0</v>
      </c>
      <c r="G12" s="124">
        <f>IF(F12="(    )",0,F12)-IF(D12="(    )",0,D12)</f>
        <v>0</v>
      </c>
      <c r="H12" s="124">
        <f>IF(IF(D12="(    )",0,D12)=0,0,IF(F12="(    )",0,F12)/IF(D12="(    )",0,D12))*100</f>
        <v>0</v>
      </c>
    </row>
    <row r="13" spans="1:9" ht="54.75" customHeight="1">
      <c r="A13" s="69" t="s">
        <v>203</v>
      </c>
      <c r="B13" s="87">
        <v>4060</v>
      </c>
      <c r="C13" s="124">
        <f>'Розшифровка до капівидатків'!C58</f>
        <v>540.9</v>
      </c>
      <c r="D13" s="124">
        <f>'Розшифровка до капівидатків'!E58</f>
        <v>0</v>
      </c>
      <c r="E13" s="124">
        <f>'Розшифровка до капівидатків'!D58</f>
        <v>0</v>
      </c>
      <c r="F13" s="124">
        <f>'Розшифровка до капівидатків'!E58</f>
        <v>0</v>
      </c>
      <c r="G13" s="124">
        <f t="shared" si="2"/>
        <v>0</v>
      </c>
      <c r="H13" s="124">
        <f t="shared" si="3"/>
        <v>0</v>
      </c>
    </row>
    <row r="14" spans="1:9" ht="20.5">
      <c r="A14" s="74"/>
      <c r="B14" s="74"/>
      <c r="C14" s="74"/>
      <c r="D14" s="74"/>
      <c r="E14" s="74"/>
      <c r="F14" s="74"/>
      <c r="G14" s="74"/>
      <c r="H14" s="74"/>
    </row>
    <row r="15" spans="1:9" ht="20.5">
      <c r="A15" s="74"/>
      <c r="B15" s="74"/>
      <c r="C15" s="74"/>
      <c r="D15" s="74"/>
      <c r="E15" s="74"/>
      <c r="F15" s="74"/>
      <c r="G15" s="74"/>
      <c r="H15" s="74"/>
    </row>
    <row r="16" spans="1:9" s="1" customFormat="1" ht="19.5" customHeight="1">
      <c r="A16" s="88"/>
      <c r="B16" s="84"/>
      <c r="C16" s="84"/>
      <c r="D16" s="84"/>
      <c r="E16" s="84"/>
      <c r="F16" s="84"/>
      <c r="G16" s="84"/>
      <c r="H16" s="84"/>
      <c r="I16" s="2"/>
    </row>
    <row r="17" spans="1:8" s="247" customFormat="1" ht="54" customHeight="1">
      <c r="A17" s="243" t="s">
        <v>446</v>
      </c>
      <c r="B17" s="244"/>
      <c r="C17" s="538" t="s">
        <v>138</v>
      </c>
      <c r="D17" s="538"/>
      <c r="E17" s="245"/>
      <c r="F17" s="499" t="s">
        <v>587</v>
      </c>
      <c r="G17" s="499"/>
      <c r="H17" s="246"/>
    </row>
    <row r="18" spans="1:8" s="248" customFormat="1" ht="37.5" customHeight="1">
      <c r="A18" s="235" t="s">
        <v>65</v>
      </c>
      <c r="B18" s="234"/>
      <c r="C18" s="475" t="s">
        <v>66</v>
      </c>
      <c r="D18" s="475"/>
      <c r="E18" s="234"/>
      <c r="F18" s="471" t="s">
        <v>174</v>
      </c>
      <c r="G18" s="471"/>
      <c r="H18" s="237"/>
    </row>
    <row r="19" spans="1:8">
      <c r="A19" s="8"/>
    </row>
    <row r="20" spans="1:8">
      <c r="A20" s="8"/>
    </row>
    <row r="21" spans="1:8">
      <c r="A21" s="8"/>
    </row>
    <row r="22" spans="1:8">
      <c r="A22" s="8"/>
    </row>
    <row r="23" spans="1:8">
      <c r="A23" s="8"/>
    </row>
    <row r="24" spans="1:8">
      <c r="A24" s="8"/>
    </row>
    <row r="25" spans="1:8">
      <c r="A25" s="8"/>
    </row>
    <row r="26" spans="1:8">
      <c r="A26" s="8"/>
    </row>
    <row r="27" spans="1:8">
      <c r="A27" s="8"/>
    </row>
    <row r="28" spans="1:8">
      <c r="A28" s="8"/>
    </row>
    <row r="29" spans="1:8">
      <c r="A29" s="8"/>
    </row>
    <row r="30" spans="1:8">
      <c r="A30" s="8"/>
    </row>
    <row r="31" spans="1:8">
      <c r="A31" s="8"/>
    </row>
    <row r="32" spans="1:8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57" firstPageNumber="9" orientation="landscape" useFirstPageNumber="1" r:id="rId1"/>
  <headerFooter alignWithMargins="0"/>
  <ignoredErrors>
    <ignoredError sqref="B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L283"/>
  <sheetViews>
    <sheetView topLeftCell="A46" zoomScaleNormal="100" zoomScaleSheetLayoutView="87" workbookViewId="0">
      <selection activeCell="C4" sqref="C4:E4"/>
    </sheetView>
  </sheetViews>
  <sheetFormatPr defaultColWidth="9.08984375" defaultRowHeight="18"/>
  <cols>
    <col min="1" max="1" width="67.90625" style="207" customWidth="1"/>
    <col min="2" max="2" width="16" style="214" customWidth="1"/>
    <col min="3" max="5" width="20.453125" style="214" customWidth="1"/>
    <col min="6" max="6" width="16.453125" style="214" customWidth="1"/>
    <col min="7" max="7" width="18.36328125" style="214" customWidth="1"/>
    <col min="8" max="16384" width="9.08984375" style="207"/>
  </cols>
  <sheetData>
    <row r="2" spans="1:7" ht="33.75" customHeight="1">
      <c r="A2" s="548" t="s">
        <v>420</v>
      </c>
      <c r="B2" s="548"/>
      <c r="C2" s="548"/>
      <c r="D2" s="548"/>
      <c r="E2" s="548"/>
      <c r="F2" s="548"/>
      <c r="G2" s="548"/>
    </row>
    <row r="3" spans="1:7" ht="28.5" customHeight="1">
      <c r="A3" s="212"/>
      <c r="B3" s="181"/>
      <c r="C3" s="181"/>
      <c r="D3" s="212"/>
      <c r="E3" s="212"/>
      <c r="F3" s="212"/>
      <c r="G3" s="275" t="s">
        <v>463</v>
      </c>
    </row>
    <row r="4" spans="1:7" ht="62.25" customHeight="1">
      <c r="A4" s="188" t="s">
        <v>155</v>
      </c>
      <c r="B4" s="189" t="s">
        <v>18</v>
      </c>
      <c r="C4" s="11" t="s">
        <v>456</v>
      </c>
      <c r="D4" s="11" t="s">
        <v>457</v>
      </c>
      <c r="E4" s="11" t="s">
        <v>458</v>
      </c>
      <c r="F4" s="189" t="s">
        <v>435</v>
      </c>
      <c r="G4" s="190" t="s">
        <v>459</v>
      </c>
    </row>
    <row r="5" spans="1:7" ht="23.25" customHeight="1">
      <c r="A5" s="56">
        <v>1</v>
      </c>
      <c r="B5" s="218">
        <v>2</v>
      </c>
      <c r="C5" s="218">
        <v>3</v>
      </c>
      <c r="D5" s="218">
        <v>4</v>
      </c>
      <c r="E5" s="218">
        <v>5</v>
      </c>
      <c r="F5" s="218">
        <v>6</v>
      </c>
      <c r="G5" s="218">
        <v>7</v>
      </c>
    </row>
    <row r="6" spans="1:7" s="34" customFormat="1" ht="39" customHeight="1">
      <c r="A6" s="191" t="s">
        <v>69</v>
      </c>
      <c r="B6" s="185">
        <v>4000</v>
      </c>
      <c r="C6" s="362">
        <f>SUM(C7,C10,C13,C52,C55,C58)</f>
        <v>577.6</v>
      </c>
      <c r="D6" s="362">
        <f>SUM(D7,D10,D13,D52,D55,D58)</f>
        <v>0</v>
      </c>
      <c r="E6" s="362">
        <f>SUM(E7,E10,E13,E52,E55,E58)</f>
        <v>2121.5</v>
      </c>
      <c r="F6" s="362">
        <f>IF(E6="(    )",0,E6)-IF(D6="(    )",0,D6)</f>
        <v>2121.5</v>
      </c>
      <c r="G6" s="362">
        <f t="shared" ref="G6" si="0">IF(IF(D6="(    )",0,D6)=0,0,IF(E6="(    )",0,E6)/IF(D6="(    )",0,D6))*100</f>
        <v>0</v>
      </c>
    </row>
    <row r="7" spans="1:7" s="379" customFormat="1" ht="25.5" customHeight="1">
      <c r="A7" s="157" t="s">
        <v>1</v>
      </c>
      <c r="B7" s="186">
        <v>4010</v>
      </c>
      <c r="C7" s="160">
        <f>SUM(C8:C9)</f>
        <v>0</v>
      </c>
      <c r="D7" s="160">
        <f t="shared" ref="D7:E7" si="1">SUM(D8:D9)</f>
        <v>0</v>
      </c>
      <c r="E7" s="160">
        <f t="shared" si="1"/>
        <v>0</v>
      </c>
      <c r="F7" s="160">
        <f t="shared" ref="F7:F60" si="2">IF(E7="(    )",0,E7)-IF(D7="(    )",0,D7)</f>
        <v>0</v>
      </c>
      <c r="G7" s="160">
        <f t="shared" ref="G7:G60" si="3">IF(IF(D7="(    )",0,D7)=0,0,IF(E7="(    )",0,E7)/IF(D7="(    )",0,D7))*100</f>
        <v>0</v>
      </c>
    </row>
    <row r="8" spans="1:7">
      <c r="A8" s="153"/>
      <c r="B8" s="183"/>
      <c r="C8" s="158"/>
      <c r="D8" s="158"/>
      <c r="E8" s="158"/>
      <c r="F8" s="158">
        <f t="shared" si="2"/>
        <v>0</v>
      </c>
      <c r="G8" s="158">
        <f t="shared" si="3"/>
        <v>0</v>
      </c>
    </row>
    <row r="9" spans="1:7">
      <c r="A9" s="153"/>
      <c r="B9" s="183"/>
      <c r="C9" s="158"/>
      <c r="D9" s="158"/>
      <c r="E9" s="158"/>
      <c r="F9" s="158">
        <f t="shared" si="2"/>
        <v>0</v>
      </c>
      <c r="G9" s="158">
        <f t="shared" si="3"/>
        <v>0</v>
      </c>
    </row>
    <row r="10" spans="1:7" s="379" customFormat="1" ht="25.5" customHeight="1">
      <c r="A10" s="157" t="s">
        <v>2</v>
      </c>
      <c r="B10" s="186">
        <v>4020</v>
      </c>
      <c r="C10" s="160">
        <f>SUM(C11:C12)</f>
        <v>0</v>
      </c>
      <c r="D10" s="160">
        <f t="shared" ref="D10" si="4">SUM(D11:D12)</f>
        <v>0</v>
      </c>
      <c r="E10" s="160">
        <f t="shared" ref="E10" si="5">SUM(E11:E12)</f>
        <v>1900</v>
      </c>
      <c r="F10" s="160">
        <f t="shared" si="2"/>
        <v>1900</v>
      </c>
      <c r="G10" s="160">
        <f t="shared" si="3"/>
        <v>0</v>
      </c>
    </row>
    <row r="11" spans="1:7">
      <c r="A11" s="161" t="s">
        <v>533</v>
      </c>
      <c r="B11" s="183"/>
      <c r="C11" s="158"/>
      <c r="D11" s="158"/>
      <c r="E11" s="463">
        <v>97.1</v>
      </c>
      <c r="F11" s="158">
        <f t="shared" si="2"/>
        <v>97.1</v>
      </c>
      <c r="G11" s="158">
        <f t="shared" si="3"/>
        <v>0</v>
      </c>
    </row>
    <row r="12" spans="1:7">
      <c r="A12" s="464" t="s">
        <v>590</v>
      </c>
      <c r="B12" s="183"/>
      <c r="C12" s="158"/>
      <c r="D12" s="158"/>
      <c r="E12" s="158">
        <v>1802.9</v>
      </c>
      <c r="F12" s="158">
        <f t="shared" si="2"/>
        <v>1802.9</v>
      </c>
      <c r="G12" s="158">
        <f t="shared" si="3"/>
        <v>0</v>
      </c>
    </row>
    <row r="13" spans="1:7" s="379" customFormat="1" ht="31">
      <c r="A13" s="157" t="s">
        <v>28</v>
      </c>
      <c r="B13" s="186">
        <v>4030</v>
      </c>
      <c r="C13" s="160">
        <f>SUM(C14:C51)</f>
        <v>22.099999999999998</v>
      </c>
      <c r="D13" s="160">
        <f>SUM(D14:D51)</f>
        <v>0</v>
      </c>
      <c r="E13" s="160">
        <f>SUM(E14:E51)</f>
        <v>220.60000000000002</v>
      </c>
      <c r="F13" s="160">
        <f t="shared" si="2"/>
        <v>220.60000000000002</v>
      </c>
      <c r="G13" s="160">
        <f t="shared" si="3"/>
        <v>0</v>
      </c>
    </row>
    <row r="14" spans="1:7" s="379" customFormat="1" ht="20">
      <c r="A14" s="161" t="s">
        <v>534</v>
      </c>
      <c r="B14" s="186"/>
      <c r="C14" s="425">
        <v>0.3</v>
      </c>
      <c r="D14" s="435">
        <v>0</v>
      </c>
      <c r="E14" s="435">
        <v>0</v>
      </c>
      <c r="F14" s="158">
        <f t="shared" si="2"/>
        <v>0</v>
      </c>
      <c r="G14" s="160">
        <f t="shared" si="3"/>
        <v>0</v>
      </c>
    </row>
    <row r="15" spans="1:7" s="379" customFormat="1" ht="20">
      <c r="A15" s="161" t="s">
        <v>535</v>
      </c>
      <c r="B15" s="186"/>
      <c r="C15" s="425">
        <v>0.7</v>
      </c>
      <c r="D15" s="435">
        <v>0</v>
      </c>
      <c r="E15" s="435">
        <v>0</v>
      </c>
      <c r="F15" s="158">
        <f t="shared" si="2"/>
        <v>0</v>
      </c>
      <c r="G15" s="160">
        <f t="shared" si="3"/>
        <v>0</v>
      </c>
    </row>
    <row r="16" spans="1:7" s="379" customFormat="1" ht="20">
      <c r="A16" s="161" t="s">
        <v>536</v>
      </c>
      <c r="B16" s="186"/>
      <c r="C16" s="425">
        <v>0.7</v>
      </c>
      <c r="D16" s="435">
        <v>0</v>
      </c>
      <c r="E16" s="435">
        <v>0</v>
      </c>
      <c r="F16" s="158">
        <f t="shared" si="2"/>
        <v>0</v>
      </c>
      <c r="G16" s="160">
        <f t="shared" si="3"/>
        <v>0</v>
      </c>
    </row>
    <row r="17" spans="1:7" s="379" customFormat="1" ht="20">
      <c r="A17" s="161" t="s">
        <v>537</v>
      </c>
      <c r="B17" s="186"/>
      <c r="C17" s="425">
        <v>0.8</v>
      </c>
      <c r="D17" s="435">
        <v>0</v>
      </c>
      <c r="E17" s="435">
        <v>0</v>
      </c>
      <c r="F17" s="158">
        <f t="shared" si="2"/>
        <v>0</v>
      </c>
      <c r="G17" s="160">
        <f t="shared" si="3"/>
        <v>0</v>
      </c>
    </row>
    <row r="18" spans="1:7" s="379" customFormat="1" ht="20">
      <c r="A18" s="161" t="s">
        <v>538</v>
      </c>
      <c r="B18" s="186"/>
      <c r="C18" s="425">
        <v>1.4</v>
      </c>
      <c r="D18" s="435">
        <v>0</v>
      </c>
      <c r="E18" s="435">
        <v>0</v>
      </c>
      <c r="F18" s="158">
        <f t="shared" si="2"/>
        <v>0</v>
      </c>
      <c r="G18" s="160">
        <f t="shared" si="3"/>
        <v>0</v>
      </c>
    </row>
    <row r="19" spans="1:7" s="379" customFormat="1" ht="20">
      <c r="A19" s="161" t="s">
        <v>539</v>
      </c>
      <c r="B19" s="186"/>
      <c r="C19" s="425">
        <v>0.3</v>
      </c>
      <c r="D19" s="435">
        <v>0</v>
      </c>
      <c r="E19" s="435">
        <v>0</v>
      </c>
      <c r="F19" s="158">
        <f t="shared" si="2"/>
        <v>0</v>
      </c>
      <c r="G19" s="160">
        <f t="shared" si="3"/>
        <v>0</v>
      </c>
    </row>
    <row r="20" spans="1:7" s="379" customFormat="1" ht="20">
      <c r="A20" s="161" t="s">
        <v>540</v>
      </c>
      <c r="B20" s="186"/>
      <c r="C20" s="425">
        <v>1.8</v>
      </c>
      <c r="D20" s="435">
        <v>0</v>
      </c>
      <c r="E20" s="435">
        <v>0</v>
      </c>
      <c r="F20" s="158">
        <f t="shared" si="2"/>
        <v>0</v>
      </c>
      <c r="G20" s="160">
        <f t="shared" si="3"/>
        <v>0</v>
      </c>
    </row>
    <row r="21" spans="1:7" s="379" customFormat="1" ht="20">
      <c r="A21" s="161" t="s">
        <v>541</v>
      </c>
      <c r="B21" s="186"/>
      <c r="C21" s="425">
        <v>1.6</v>
      </c>
      <c r="D21" s="435">
        <v>0</v>
      </c>
      <c r="E21" s="435">
        <v>0</v>
      </c>
      <c r="F21" s="158">
        <f t="shared" si="2"/>
        <v>0</v>
      </c>
      <c r="G21" s="160">
        <f t="shared" si="3"/>
        <v>0</v>
      </c>
    </row>
    <row r="22" spans="1:7" s="379" customFormat="1" ht="20">
      <c r="A22" s="161" t="s">
        <v>542</v>
      </c>
      <c r="B22" s="186"/>
      <c r="C22" s="425">
        <v>1.3</v>
      </c>
      <c r="D22" s="435">
        <v>0</v>
      </c>
      <c r="E22" s="435">
        <v>0</v>
      </c>
      <c r="F22" s="158">
        <f t="shared" si="2"/>
        <v>0</v>
      </c>
      <c r="G22" s="160">
        <f t="shared" si="3"/>
        <v>0</v>
      </c>
    </row>
    <row r="23" spans="1:7" s="379" customFormat="1" ht="20">
      <c r="A23" s="161" t="s">
        <v>543</v>
      </c>
      <c r="B23" s="186"/>
      <c r="C23" s="425">
        <v>1.4</v>
      </c>
      <c r="D23" s="435">
        <v>0</v>
      </c>
      <c r="E23" s="435">
        <v>0</v>
      </c>
      <c r="F23" s="158">
        <f t="shared" si="2"/>
        <v>0</v>
      </c>
      <c r="G23" s="160">
        <f t="shared" si="3"/>
        <v>0</v>
      </c>
    </row>
    <row r="24" spans="1:7" s="379" customFormat="1" ht="20">
      <c r="A24" s="161" t="s">
        <v>544</v>
      </c>
      <c r="B24" s="186"/>
      <c r="C24" s="425">
        <v>1.7</v>
      </c>
      <c r="D24" s="435">
        <v>0</v>
      </c>
      <c r="E24" s="435">
        <v>0</v>
      </c>
      <c r="F24" s="158">
        <f t="shared" si="2"/>
        <v>0</v>
      </c>
      <c r="G24" s="160">
        <f t="shared" si="3"/>
        <v>0</v>
      </c>
    </row>
    <row r="25" spans="1:7" s="379" customFormat="1" ht="20">
      <c r="A25" s="161" t="s">
        <v>545</v>
      </c>
      <c r="B25" s="186"/>
      <c r="C25" s="425">
        <v>2.6</v>
      </c>
      <c r="D25" s="435">
        <v>0</v>
      </c>
      <c r="E25" s="435">
        <v>0</v>
      </c>
      <c r="F25" s="158">
        <f t="shared" si="2"/>
        <v>0</v>
      </c>
      <c r="G25" s="160">
        <f t="shared" si="3"/>
        <v>0</v>
      </c>
    </row>
    <row r="26" spans="1:7" s="379" customFormat="1" ht="20">
      <c r="A26" s="161" t="s">
        <v>546</v>
      </c>
      <c r="B26" s="186"/>
      <c r="C26" s="425">
        <v>1.6</v>
      </c>
      <c r="D26" s="435">
        <v>0</v>
      </c>
      <c r="E26" s="435">
        <v>0</v>
      </c>
      <c r="F26" s="158">
        <f t="shared" si="2"/>
        <v>0</v>
      </c>
      <c r="G26" s="160">
        <f t="shared" si="3"/>
        <v>0</v>
      </c>
    </row>
    <row r="27" spans="1:7" s="379" customFormat="1" ht="20">
      <c r="A27" s="161" t="s">
        <v>547</v>
      </c>
      <c r="B27" s="186"/>
      <c r="C27" s="425">
        <v>4.0999999999999996</v>
      </c>
      <c r="D27" s="435">
        <v>0</v>
      </c>
      <c r="E27" s="435">
        <v>0</v>
      </c>
      <c r="F27" s="158">
        <f t="shared" si="2"/>
        <v>0</v>
      </c>
      <c r="G27" s="160">
        <f t="shared" si="3"/>
        <v>0</v>
      </c>
    </row>
    <row r="28" spans="1:7" s="379" customFormat="1" ht="31">
      <c r="A28" s="161" t="s">
        <v>548</v>
      </c>
      <c r="B28" s="186"/>
      <c r="C28" s="425">
        <v>1.8</v>
      </c>
      <c r="D28" s="435">
        <v>0</v>
      </c>
      <c r="E28" s="435">
        <v>0</v>
      </c>
      <c r="F28" s="158">
        <f t="shared" si="2"/>
        <v>0</v>
      </c>
      <c r="G28" s="160">
        <f t="shared" si="3"/>
        <v>0</v>
      </c>
    </row>
    <row r="29" spans="1:7" s="379" customFormat="1" ht="20">
      <c r="A29" s="161" t="s">
        <v>549</v>
      </c>
      <c r="B29" s="186"/>
      <c r="C29" s="435">
        <v>0</v>
      </c>
      <c r="D29" s="435">
        <v>0</v>
      </c>
      <c r="E29" s="158">
        <v>23</v>
      </c>
      <c r="F29" s="158">
        <f t="shared" si="2"/>
        <v>23</v>
      </c>
      <c r="G29" s="160">
        <f t="shared" si="3"/>
        <v>0</v>
      </c>
    </row>
    <row r="30" spans="1:7" s="379" customFormat="1" ht="20">
      <c r="A30" s="161" t="s">
        <v>550</v>
      </c>
      <c r="B30" s="186"/>
      <c r="C30" s="435">
        <v>0</v>
      </c>
      <c r="D30" s="435">
        <v>0</v>
      </c>
      <c r="E30" s="158">
        <v>5.8</v>
      </c>
      <c r="F30" s="158">
        <f t="shared" si="2"/>
        <v>5.8</v>
      </c>
      <c r="G30" s="160">
        <f t="shared" si="3"/>
        <v>0</v>
      </c>
    </row>
    <row r="31" spans="1:7" s="379" customFormat="1" ht="20">
      <c r="A31" s="161" t="s">
        <v>551</v>
      </c>
      <c r="B31" s="186"/>
      <c r="C31" s="435">
        <v>0</v>
      </c>
      <c r="D31" s="435">
        <v>0</v>
      </c>
      <c r="E31" s="158">
        <v>19.899999999999999</v>
      </c>
      <c r="F31" s="158">
        <f t="shared" si="2"/>
        <v>19.899999999999999</v>
      </c>
      <c r="G31" s="160">
        <f t="shared" si="3"/>
        <v>0</v>
      </c>
    </row>
    <row r="32" spans="1:7" s="379" customFormat="1" ht="20">
      <c r="A32" s="161" t="s">
        <v>552</v>
      </c>
      <c r="B32" s="186"/>
      <c r="C32" s="435">
        <v>0</v>
      </c>
      <c r="D32" s="435">
        <v>0</v>
      </c>
      <c r="E32" s="158">
        <v>1.5</v>
      </c>
      <c r="F32" s="158">
        <f t="shared" si="2"/>
        <v>1.5</v>
      </c>
      <c r="G32" s="160">
        <f t="shared" si="3"/>
        <v>0</v>
      </c>
    </row>
    <row r="33" spans="1:7" s="379" customFormat="1" ht="20">
      <c r="A33" s="161" t="s">
        <v>553</v>
      </c>
      <c r="B33" s="186"/>
      <c r="C33" s="435">
        <v>0</v>
      </c>
      <c r="D33" s="435">
        <v>0</v>
      </c>
      <c r="E33" s="158">
        <v>19.899999999999999</v>
      </c>
      <c r="F33" s="158">
        <f t="shared" si="2"/>
        <v>19.899999999999999</v>
      </c>
      <c r="G33" s="160">
        <f t="shared" si="3"/>
        <v>0</v>
      </c>
    </row>
    <row r="34" spans="1:7" s="379" customFormat="1" ht="20">
      <c r="A34" s="161" t="s">
        <v>554</v>
      </c>
      <c r="B34" s="186"/>
      <c r="C34" s="435">
        <v>0</v>
      </c>
      <c r="D34" s="435">
        <v>0</v>
      </c>
      <c r="E34" s="158">
        <v>23.7</v>
      </c>
      <c r="F34" s="158">
        <f t="shared" si="2"/>
        <v>23.7</v>
      </c>
      <c r="G34" s="160">
        <f t="shared" si="3"/>
        <v>0</v>
      </c>
    </row>
    <row r="35" spans="1:7" s="379" customFormat="1" ht="20">
      <c r="A35" s="161" t="s">
        <v>555</v>
      </c>
      <c r="B35" s="186"/>
      <c r="C35" s="435">
        <v>0</v>
      </c>
      <c r="D35" s="435">
        <v>0</v>
      </c>
      <c r="E35" s="158">
        <v>3.7</v>
      </c>
      <c r="F35" s="158">
        <f t="shared" si="2"/>
        <v>3.7</v>
      </c>
      <c r="G35" s="160">
        <f t="shared" si="3"/>
        <v>0</v>
      </c>
    </row>
    <row r="36" spans="1:7" s="379" customFormat="1" ht="20">
      <c r="A36" s="161" t="s">
        <v>556</v>
      </c>
      <c r="B36" s="186"/>
      <c r="C36" s="435">
        <v>0</v>
      </c>
      <c r="D36" s="435">
        <v>0</v>
      </c>
      <c r="E36" s="158">
        <v>5</v>
      </c>
      <c r="F36" s="158">
        <f t="shared" si="2"/>
        <v>5</v>
      </c>
      <c r="G36" s="160">
        <f t="shared" si="3"/>
        <v>0</v>
      </c>
    </row>
    <row r="37" spans="1:7" s="379" customFormat="1" ht="20">
      <c r="A37" s="161" t="s">
        <v>557</v>
      </c>
      <c r="B37" s="186"/>
      <c r="C37" s="435">
        <v>0</v>
      </c>
      <c r="D37" s="435">
        <v>0</v>
      </c>
      <c r="E37" s="158">
        <v>8.3000000000000007</v>
      </c>
      <c r="F37" s="158">
        <f t="shared" si="2"/>
        <v>8.3000000000000007</v>
      </c>
      <c r="G37" s="160">
        <f t="shared" si="3"/>
        <v>0</v>
      </c>
    </row>
    <row r="38" spans="1:7" s="379" customFormat="1" ht="20">
      <c r="A38" s="161" t="s">
        <v>558</v>
      </c>
      <c r="B38" s="186"/>
      <c r="C38" s="435">
        <v>0</v>
      </c>
      <c r="D38" s="435">
        <v>0</v>
      </c>
      <c r="E38" s="158">
        <v>1.5</v>
      </c>
      <c r="F38" s="158">
        <f t="shared" si="2"/>
        <v>1.5</v>
      </c>
      <c r="G38" s="160">
        <f t="shared" si="3"/>
        <v>0</v>
      </c>
    </row>
    <row r="39" spans="1:7" s="379" customFormat="1" ht="20">
      <c r="A39" s="161" t="s">
        <v>559</v>
      </c>
      <c r="B39" s="186"/>
      <c r="C39" s="435">
        <v>0</v>
      </c>
      <c r="D39" s="435">
        <v>0</v>
      </c>
      <c r="E39" s="158">
        <v>3.7</v>
      </c>
      <c r="F39" s="158">
        <f t="shared" si="2"/>
        <v>3.7</v>
      </c>
      <c r="G39" s="160">
        <f t="shared" si="3"/>
        <v>0</v>
      </c>
    </row>
    <row r="40" spans="1:7" s="379" customFormat="1" ht="20">
      <c r="A40" s="161" t="s">
        <v>560</v>
      </c>
      <c r="B40" s="186"/>
      <c r="C40" s="435">
        <v>0</v>
      </c>
      <c r="D40" s="435">
        <v>0</v>
      </c>
      <c r="E40" s="158">
        <v>31.2</v>
      </c>
      <c r="F40" s="158">
        <f t="shared" si="2"/>
        <v>31.2</v>
      </c>
      <c r="G40" s="160">
        <f t="shared" si="3"/>
        <v>0</v>
      </c>
    </row>
    <row r="41" spans="1:7" s="379" customFormat="1" ht="20">
      <c r="A41" s="161" t="s">
        <v>561</v>
      </c>
      <c r="B41" s="186"/>
      <c r="C41" s="435">
        <v>0</v>
      </c>
      <c r="D41" s="435">
        <v>0</v>
      </c>
      <c r="E41" s="158">
        <v>2.7</v>
      </c>
      <c r="F41" s="158">
        <f t="shared" si="2"/>
        <v>2.7</v>
      </c>
      <c r="G41" s="160">
        <f t="shared" si="3"/>
        <v>0</v>
      </c>
    </row>
    <row r="42" spans="1:7" s="379" customFormat="1" ht="20">
      <c r="A42" s="161" t="s">
        <v>562</v>
      </c>
      <c r="B42" s="186"/>
      <c r="C42" s="435">
        <v>0</v>
      </c>
      <c r="D42" s="435">
        <v>0</v>
      </c>
      <c r="E42" s="158">
        <v>10.4</v>
      </c>
      <c r="F42" s="158">
        <f t="shared" si="2"/>
        <v>10.4</v>
      </c>
      <c r="G42" s="160">
        <f t="shared" si="3"/>
        <v>0</v>
      </c>
    </row>
    <row r="43" spans="1:7" s="379" customFormat="1" ht="20">
      <c r="A43" s="161" t="s">
        <v>563</v>
      </c>
      <c r="B43" s="186"/>
      <c r="C43" s="435">
        <v>0</v>
      </c>
      <c r="D43" s="435">
        <v>0</v>
      </c>
      <c r="E43" s="158">
        <v>6.5</v>
      </c>
      <c r="F43" s="158">
        <f t="shared" si="2"/>
        <v>6.5</v>
      </c>
      <c r="G43" s="160">
        <f t="shared" si="3"/>
        <v>0</v>
      </c>
    </row>
    <row r="44" spans="1:7" s="379" customFormat="1" ht="20">
      <c r="A44" s="161" t="s">
        <v>564</v>
      </c>
      <c r="B44" s="186"/>
      <c r="C44" s="435">
        <v>0</v>
      </c>
      <c r="D44" s="435">
        <v>0</v>
      </c>
      <c r="E44" s="158">
        <v>4.5</v>
      </c>
      <c r="F44" s="158">
        <f t="shared" si="2"/>
        <v>4.5</v>
      </c>
      <c r="G44" s="160">
        <f t="shared" si="3"/>
        <v>0</v>
      </c>
    </row>
    <row r="45" spans="1:7" s="379" customFormat="1" ht="20">
      <c r="A45" s="161" t="s">
        <v>565</v>
      </c>
      <c r="B45" s="186"/>
      <c r="C45" s="435">
        <v>0</v>
      </c>
      <c r="D45" s="435">
        <v>0</v>
      </c>
      <c r="E45" s="158">
        <v>4.3</v>
      </c>
      <c r="F45" s="158">
        <f t="shared" si="2"/>
        <v>4.3</v>
      </c>
      <c r="G45" s="160">
        <f t="shared" si="3"/>
        <v>0</v>
      </c>
    </row>
    <row r="46" spans="1:7" s="379" customFormat="1" ht="20">
      <c r="A46" s="161" t="s">
        <v>566</v>
      </c>
      <c r="B46" s="186"/>
      <c r="C46" s="435">
        <v>0</v>
      </c>
      <c r="D46" s="435">
        <v>0</v>
      </c>
      <c r="E46" s="158">
        <v>2.4</v>
      </c>
      <c r="F46" s="158">
        <f t="shared" si="2"/>
        <v>2.4</v>
      </c>
      <c r="G46" s="160">
        <f t="shared" si="3"/>
        <v>0</v>
      </c>
    </row>
    <row r="47" spans="1:7" s="379" customFormat="1" ht="20">
      <c r="A47" s="161" t="s">
        <v>567</v>
      </c>
      <c r="B47" s="186"/>
      <c r="C47" s="435">
        <v>0</v>
      </c>
      <c r="D47" s="435">
        <v>0</v>
      </c>
      <c r="E47" s="158">
        <v>14</v>
      </c>
      <c r="F47" s="158">
        <f t="shared" si="2"/>
        <v>14</v>
      </c>
      <c r="G47" s="160">
        <f t="shared" si="3"/>
        <v>0</v>
      </c>
    </row>
    <row r="48" spans="1:7" s="379" customFormat="1" ht="31">
      <c r="A48" s="161" t="s">
        <v>568</v>
      </c>
      <c r="B48" s="186"/>
      <c r="C48" s="435">
        <v>0</v>
      </c>
      <c r="D48" s="435">
        <v>0</v>
      </c>
      <c r="E48" s="158">
        <v>5.3</v>
      </c>
      <c r="F48" s="158">
        <f t="shared" si="2"/>
        <v>5.3</v>
      </c>
      <c r="G48" s="160">
        <f t="shared" si="3"/>
        <v>0</v>
      </c>
    </row>
    <row r="49" spans="1:12" s="379" customFormat="1" ht="20">
      <c r="A49" s="161" t="s">
        <v>569</v>
      </c>
      <c r="B49" s="186"/>
      <c r="C49" s="435">
        <v>0</v>
      </c>
      <c r="D49" s="435">
        <v>0</v>
      </c>
      <c r="E49" s="158">
        <v>1.4</v>
      </c>
      <c r="F49" s="158">
        <f t="shared" si="2"/>
        <v>1.4</v>
      </c>
      <c r="G49" s="160">
        <f t="shared" si="3"/>
        <v>0</v>
      </c>
    </row>
    <row r="50" spans="1:12" ht="20">
      <c r="A50" s="153" t="s">
        <v>570</v>
      </c>
      <c r="B50" s="183"/>
      <c r="C50" s="435">
        <v>0</v>
      </c>
      <c r="D50" s="435">
        <v>0</v>
      </c>
      <c r="E50" s="158">
        <v>18.3</v>
      </c>
      <c r="F50" s="158">
        <f t="shared" si="2"/>
        <v>18.3</v>
      </c>
      <c r="G50" s="168">
        <f t="shared" si="3"/>
        <v>0</v>
      </c>
    </row>
    <row r="51" spans="1:12" ht="20">
      <c r="A51" s="153" t="s">
        <v>588</v>
      </c>
      <c r="B51" s="183"/>
      <c r="C51" s="168">
        <v>0</v>
      </c>
      <c r="D51" s="435">
        <v>0</v>
      </c>
      <c r="E51" s="158">
        <v>3.6</v>
      </c>
      <c r="F51" s="158">
        <f t="shared" si="2"/>
        <v>3.6</v>
      </c>
      <c r="G51" s="168">
        <f t="shared" si="3"/>
        <v>0</v>
      </c>
    </row>
    <row r="52" spans="1:12" s="379" customFormat="1" ht="25.5" customHeight="1">
      <c r="A52" s="157" t="s">
        <v>3</v>
      </c>
      <c r="B52" s="186">
        <v>4040</v>
      </c>
      <c r="C52" s="160">
        <f>SUM(C53:C54)</f>
        <v>14.6</v>
      </c>
      <c r="D52" s="201">
        <f t="shared" ref="D52" si="6">SUM(D53:D54)</f>
        <v>0</v>
      </c>
      <c r="E52" s="160">
        <f t="shared" ref="E52" si="7">SUM(E53:E54)</f>
        <v>0.9</v>
      </c>
      <c r="F52" s="160">
        <f t="shared" si="2"/>
        <v>0.9</v>
      </c>
      <c r="G52" s="201">
        <f t="shared" si="3"/>
        <v>0</v>
      </c>
    </row>
    <row r="53" spans="1:12">
      <c r="A53" s="154" t="s">
        <v>530</v>
      </c>
      <c r="B53" s="183"/>
      <c r="C53" s="158">
        <v>14.6</v>
      </c>
      <c r="D53" s="168">
        <v>0</v>
      </c>
      <c r="E53" s="158"/>
      <c r="F53" s="158">
        <f t="shared" si="2"/>
        <v>0</v>
      </c>
      <c r="G53" s="168">
        <f t="shared" si="3"/>
        <v>0</v>
      </c>
    </row>
    <row r="54" spans="1:12">
      <c r="A54" s="161" t="s">
        <v>531</v>
      </c>
      <c r="B54" s="183"/>
      <c r="C54" s="168">
        <v>0</v>
      </c>
      <c r="D54" s="168">
        <v>0</v>
      </c>
      <c r="E54" s="158">
        <v>0.9</v>
      </c>
      <c r="F54" s="158">
        <f t="shared" si="2"/>
        <v>0.9</v>
      </c>
      <c r="G54" s="168">
        <f t="shared" si="3"/>
        <v>0</v>
      </c>
    </row>
    <row r="55" spans="1:12" s="379" customFormat="1" ht="31">
      <c r="A55" s="157" t="s">
        <v>60</v>
      </c>
      <c r="B55" s="186">
        <v>4050</v>
      </c>
      <c r="C55" s="201">
        <f>SUM(C56:C57)</f>
        <v>0</v>
      </c>
      <c r="D55" s="201">
        <f t="shared" ref="D55" si="8">SUM(D56:D57)</f>
        <v>0</v>
      </c>
      <c r="E55" s="160">
        <f t="shared" ref="E55" si="9">SUM(E56:E57)</f>
        <v>0</v>
      </c>
      <c r="F55" s="160">
        <f t="shared" si="2"/>
        <v>0</v>
      </c>
      <c r="G55" s="201">
        <f t="shared" si="3"/>
        <v>0</v>
      </c>
    </row>
    <row r="56" spans="1:12">
      <c r="A56" s="153"/>
      <c r="B56" s="183"/>
      <c r="C56" s="168"/>
      <c r="D56" s="168"/>
      <c r="E56" s="158"/>
      <c r="F56" s="158">
        <f t="shared" si="2"/>
        <v>0</v>
      </c>
      <c r="G56" s="168">
        <f t="shared" si="3"/>
        <v>0</v>
      </c>
    </row>
    <row r="57" spans="1:12">
      <c r="A57" s="153"/>
      <c r="B57" s="183"/>
      <c r="C57" s="168"/>
      <c r="D57" s="168"/>
      <c r="E57" s="168"/>
      <c r="F57" s="168">
        <f t="shared" si="2"/>
        <v>0</v>
      </c>
      <c r="G57" s="168">
        <f t="shared" si="3"/>
        <v>0</v>
      </c>
    </row>
    <row r="58" spans="1:12" s="379" customFormat="1" ht="25.5" customHeight="1">
      <c r="A58" s="157" t="s">
        <v>203</v>
      </c>
      <c r="B58" s="186">
        <v>4060</v>
      </c>
      <c r="C58" s="160">
        <f>SUM(C59:C60)</f>
        <v>540.9</v>
      </c>
      <c r="D58" s="201">
        <f t="shared" ref="D58" si="10">SUM(D59:D60)</f>
        <v>0</v>
      </c>
      <c r="E58" s="201">
        <f t="shared" ref="E58" si="11">SUM(E59:E60)</f>
        <v>0</v>
      </c>
      <c r="F58" s="201">
        <f t="shared" si="2"/>
        <v>0</v>
      </c>
      <c r="G58" s="201">
        <f t="shared" si="3"/>
        <v>0</v>
      </c>
    </row>
    <row r="59" spans="1:12">
      <c r="A59" s="434" t="s">
        <v>532</v>
      </c>
      <c r="B59" s="183"/>
      <c r="C59" s="158">
        <v>540.9</v>
      </c>
      <c r="D59" s="168"/>
      <c r="E59" s="168"/>
      <c r="F59" s="168">
        <f t="shared" si="2"/>
        <v>0</v>
      </c>
      <c r="G59" s="168">
        <f t="shared" si="3"/>
        <v>0</v>
      </c>
    </row>
    <row r="60" spans="1:12">
      <c r="A60" s="153"/>
      <c r="B60" s="183"/>
      <c r="C60" s="168"/>
      <c r="D60" s="168"/>
      <c r="E60" s="168"/>
      <c r="F60" s="168">
        <f t="shared" si="2"/>
        <v>0</v>
      </c>
      <c r="G60" s="168">
        <f t="shared" si="3"/>
        <v>0</v>
      </c>
    </row>
    <row r="61" spans="1:12">
      <c r="A61" s="363"/>
      <c r="B61" s="274"/>
      <c r="C61" s="364"/>
      <c r="D61" s="364"/>
      <c r="E61" s="364"/>
      <c r="F61" s="364"/>
      <c r="G61" s="364"/>
    </row>
    <row r="62" spans="1:12" s="232" customFormat="1" ht="26.25" customHeight="1">
      <c r="A62" s="261" t="s">
        <v>446</v>
      </c>
      <c r="B62" s="544" t="s">
        <v>80</v>
      </c>
      <c r="C62" s="544"/>
      <c r="D62" s="544"/>
      <c r="E62" s="273"/>
      <c r="F62" s="546" t="s">
        <v>587</v>
      </c>
      <c r="G62" s="546"/>
      <c r="I62" s="207"/>
      <c r="J62" s="207"/>
      <c r="K62" s="207"/>
      <c r="L62" s="207"/>
    </row>
    <row r="63" spans="1:12" s="276" customFormat="1">
      <c r="A63" s="369" t="s">
        <v>362</v>
      </c>
      <c r="B63" s="545" t="s">
        <v>66</v>
      </c>
      <c r="C63" s="545"/>
      <c r="D63" s="545"/>
      <c r="F63" s="547" t="s">
        <v>174</v>
      </c>
      <c r="G63" s="547"/>
      <c r="I63" s="207"/>
      <c r="J63" s="207"/>
      <c r="K63" s="207"/>
      <c r="L63" s="207"/>
    </row>
    <row r="64" spans="1:12">
      <c r="A64" s="13"/>
      <c r="B64" s="368"/>
      <c r="C64" s="368"/>
      <c r="D64" s="213"/>
      <c r="E64" s="192"/>
      <c r="F64" s="192"/>
      <c r="G64" s="192"/>
    </row>
    <row r="65" spans="1:7">
      <c r="A65" s="13"/>
      <c r="B65" s="368"/>
      <c r="C65" s="368"/>
      <c r="D65" s="213"/>
      <c r="E65" s="192"/>
      <c r="F65" s="192"/>
      <c r="G65" s="192"/>
    </row>
    <row r="66" spans="1:7">
      <c r="A66" s="13"/>
      <c r="B66" s="368"/>
      <c r="C66" s="368"/>
      <c r="D66" s="213"/>
      <c r="E66" s="192"/>
      <c r="F66" s="192"/>
      <c r="G66" s="192"/>
    </row>
    <row r="67" spans="1:7">
      <c r="A67" s="13"/>
      <c r="B67" s="368"/>
      <c r="C67" s="368"/>
      <c r="D67" s="213"/>
      <c r="E67" s="192"/>
      <c r="F67" s="192"/>
      <c r="G67" s="192"/>
    </row>
    <row r="68" spans="1:7">
      <c r="A68" s="13"/>
      <c r="B68" s="368"/>
      <c r="C68" s="368"/>
      <c r="D68" s="213"/>
      <c r="E68" s="192"/>
      <c r="F68" s="192"/>
      <c r="G68" s="192"/>
    </row>
    <row r="69" spans="1:7">
      <c r="A69" s="13"/>
      <c r="B69" s="368"/>
      <c r="C69" s="368"/>
      <c r="D69" s="213"/>
      <c r="E69" s="192"/>
      <c r="F69" s="192"/>
      <c r="G69" s="192"/>
    </row>
    <row r="70" spans="1:7">
      <c r="A70" s="13"/>
      <c r="B70" s="368"/>
      <c r="C70" s="368"/>
      <c r="D70" s="213"/>
      <c r="E70" s="192"/>
      <c r="F70" s="192"/>
      <c r="G70" s="192"/>
    </row>
    <row r="71" spans="1:7">
      <c r="A71" s="13"/>
      <c r="B71" s="368"/>
      <c r="C71" s="368"/>
      <c r="D71" s="213"/>
      <c r="E71" s="192"/>
      <c r="F71" s="192"/>
      <c r="G71" s="192"/>
    </row>
    <row r="72" spans="1:7">
      <c r="A72" s="13"/>
      <c r="B72" s="368"/>
      <c r="C72" s="368"/>
      <c r="D72" s="213"/>
      <c r="E72" s="192"/>
      <c r="F72" s="192"/>
      <c r="G72" s="192"/>
    </row>
    <row r="73" spans="1:7">
      <c r="A73" s="13"/>
      <c r="B73" s="368"/>
      <c r="C73" s="368"/>
      <c r="D73" s="213"/>
      <c r="E73" s="192"/>
      <c r="F73" s="192"/>
      <c r="G73" s="192"/>
    </row>
    <row r="74" spans="1:7">
      <c r="A74" s="13"/>
      <c r="B74" s="368"/>
      <c r="C74" s="368"/>
      <c r="D74" s="213"/>
      <c r="E74" s="192"/>
      <c r="F74" s="192"/>
      <c r="G74" s="192"/>
    </row>
    <row r="75" spans="1:7">
      <c r="A75" s="13"/>
      <c r="B75" s="368"/>
      <c r="C75" s="368"/>
      <c r="D75" s="213"/>
      <c r="E75" s="192"/>
      <c r="F75" s="192"/>
      <c r="G75" s="192"/>
    </row>
    <row r="76" spans="1:7">
      <c r="A76" s="13"/>
      <c r="B76" s="368"/>
      <c r="C76" s="368"/>
      <c r="D76" s="213"/>
      <c r="E76" s="192"/>
      <c r="F76" s="192"/>
      <c r="G76" s="192"/>
    </row>
    <row r="77" spans="1:7">
      <c r="A77" s="13"/>
      <c r="B77" s="368"/>
      <c r="C77" s="368"/>
      <c r="D77" s="213"/>
      <c r="E77" s="192"/>
      <c r="F77" s="192"/>
      <c r="G77" s="192"/>
    </row>
    <row r="78" spans="1:7">
      <c r="A78" s="13"/>
      <c r="B78" s="368"/>
      <c r="C78" s="368"/>
      <c r="D78" s="213"/>
      <c r="E78" s="192"/>
      <c r="F78" s="192"/>
      <c r="G78" s="192"/>
    </row>
    <row r="79" spans="1:7">
      <c r="A79" s="13"/>
      <c r="B79" s="368"/>
      <c r="C79" s="368"/>
      <c r="D79" s="213"/>
      <c r="E79" s="192"/>
      <c r="F79" s="192"/>
      <c r="G79" s="192"/>
    </row>
    <row r="80" spans="1:7">
      <c r="A80" s="13"/>
      <c r="B80" s="368"/>
      <c r="C80" s="368"/>
      <c r="D80" s="213"/>
      <c r="E80" s="192"/>
      <c r="F80" s="192"/>
      <c r="G80" s="192"/>
    </row>
    <row r="81" spans="1:7">
      <c r="A81" s="13"/>
      <c r="B81" s="368"/>
      <c r="C81" s="368"/>
      <c r="D81" s="213"/>
      <c r="E81" s="192"/>
      <c r="F81" s="192"/>
      <c r="G81" s="192"/>
    </row>
    <row r="82" spans="1:7">
      <c r="A82" s="13"/>
      <c r="B82" s="368"/>
      <c r="C82" s="368"/>
      <c r="D82" s="213"/>
      <c r="E82" s="192"/>
      <c r="F82" s="192"/>
      <c r="G82" s="192"/>
    </row>
    <row r="83" spans="1:7">
      <c r="A83" s="13"/>
      <c r="B83" s="368"/>
      <c r="C83" s="368"/>
      <c r="D83" s="213"/>
      <c r="E83" s="192"/>
      <c r="F83" s="192"/>
      <c r="G83" s="192"/>
    </row>
    <row r="84" spans="1:7">
      <c r="A84" s="13"/>
      <c r="B84" s="368"/>
      <c r="C84" s="368"/>
      <c r="D84" s="213"/>
      <c r="E84" s="192"/>
      <c r="F84" s="192"/>
      <c r="G84" s="192"/>
    </row>
    <row r="85" spans="1:7">
      <c r="A85" s="13"/>
      <c r="D85" s="213"/>
      <c r="E85" s="192"/>
      <c r="F85" s="192"/>
      <c r="G85" s="192"/>
    </row>
    <row r="86" spans="1:7">
      <c r="A86" s="13"/>
      <c r="D86" s="213"/>
      <c r="E86" s="192"/>
      <c r="F86" s="192"/>
      <c r="G86" s="192"/>
    </row>
    <row r="87" spans="1:7">
      <c r="A87" s="13"/>
      <c r="D87" s="213"/>
      <c r="E87" s="192"/>
      <c r="F87" s="192"/>
      <c r="G87" s="192"/>
    </row>
    <row r="88" spans="1:7">
      <c r="A88" s="13"/>
      <c r="D88" s="213"/>
      <c r="E88" s="192"/>
      <c r="F88" s="192"/>
      <c r="G88" s="192"/>
    </row>
    <row r="89" spans="1:7">
      <c r="A89" s="13"/>
      <c r="D89" s="213"/>
      <c r="E89" s="192"/>
      <c r="F89" s="192"/>
      <c r="G89" s="192"/>
    </row>
    <row r="90" spans="1:7">
      <c r="A90" s="13"/>
      <c r="D90" s="213"/>
      <c r="E90" s="192"/>
      <c r="F90" s="192"/>
      <c r="G90" s="192"/>
    </row>
    <row r="91" spans="1:7">
      <c r="A91" s="13"/>
      <c r="D91" s="213"/>
      <c r="E91" s="192"/>
      <c r="F91" s="192"/>
      <c r="G91" s="192"/>
    </row>
    <row r="92" spans="1:7">
      <c r="A92" s="13"/>
      <c r="D92" s="213"/>
      <c r="E92" s="192"/>
      <c r="F92" s="192"/>
      <c r="G92" s="192"/>
    </row>
    <row r="93" spans="1:7">
      <c r="A93" s="13"/>
      <c r="D93" s="213"/>
      <c r="E93" s="192"/>
      <c r="F93" s="192"/>
      <c r="G93" s="192"/>
    </row>
    <row r="94" spans="1:7">
      <c r="A94" s="13"/>
      <c r="D94" s="213"/>
      <c r="E94" s="192"/>
      <c r="F94" s="192"/>
      <c r="G94" s="192"/>
    </row>
    <row r="95" spans="1:7">
      <c r="A95" s="13"/>
      <c r="D95" s="213"/>
      <c r="E95" s="192"/>
      <c r="F95" s="192"/>
      <c r="G95" s="192"/>
    </row>
    <row r="96" spans="1:7">
      <c r="A96" s="13"/>
      <c r="D96" s="213"/>
      <c r="E96" s="192"/>
      <c r="F96" s="192"/>
      <c r="G96" s="192"/>
    </row>
    <row r="97" spans="1:7">
      <c r="A97" s="13"/>
      <c r="D97" s="213"/>
      <c r="E97" s="192"/>
      <c r="F97" s="192"/>
      <c r="G97" s="192"/>
    </row>
    <row r="98" spans="1:7">
      <c r="A98" s="13"/>
      <c r="D98" s="213"/>
      <c r="E98" s="192"/>
      <c r="F98" s="192"/>
      <c r="G98" s="192"/>
    </row>
    <row r="99" spans="1:7">
      <c r="A99" s="13"/>
      <c r="D99" s="213"/>
      <c r="E99" s="192"/>
      <c r="F99" s="192"/>
      <c r="G99" s="192"/>
    </row>
    <row r="100" spans="1:7">
      <c r="A100" s="13"/>
      <c r="D100" s="213"/>
      <c r="E100" s="192"/>
      <c r="F100" s="192"/>
      <c r="G100" s="192"/>
    </row>
    <row r="101" spans="1:7">
      <c r="A101" s="13"/>
      <c r="D101" s="213"/>
      <c r="E101" s="192"/>
      <c r="F101" s="192"/>
      <c r="G101" s="192"/>
    </row>
    <row r="102" spans="1:7">
      <c r="A102" s="13"/>
      <c r="D102" s="213"/>
      <c r="E102" s="192"/>
      <c r="F102" s="192"/>
      <c r="G102" s="192"/>
    </row>
    <row r="103" spans="1:7">
      <c r="A103" s="13"/>
      <c r="D103" s="213"/>
      <c r="E103" s="192"/>
      <c r="F103" s="192"/>
      <c r="G103" s="192"/>
    </row>
    <row r="104" spans="1:7">
      <c r="A104" s="13"/>
      <c r="D104" s="213"/>
      <c r="E104" s="192"/>
      <c r="F104" s="192"/>
      <c r="G104" s="192"/>
    </row>
    <row r="105" spans="1:7">
      <c r="A105" s="13"/>
      <c r="D105" s="213"/>
      <c r="E105" s="192"/>
      <c r="F105" s="192"/>
      <c r="G105" s="192"/>
    </row>
    <row r="106" spans="1:7">
      <c r="A106" s="13"/>
      <c r="D106" s="213"/>
      <c r="E106" s="192"/>
      <c r="F106" s="192"/>
      <c r="G106" s="192"/>
    </row>
    <row r="107" spans="1:7">
      <c r="A107" s="13"/>
      <c r="D107" s="213"/>
      <c r="E107" s="192"/>
      <c r="F107" s="192"/>
      <c r="G107" s="192"/>
    </row>
    <row r="108" spans="1:7">
      <c r="A108" s="13"/>
      <c r="D108" s="213"/>
      <c r="E108" s="192"/>
      <c r="F108" s="192"/>
      <c r="G108" s="192"/>
    </row>
    <row r="109" spans="1:7">
      <c r="A109" s="13"/>
      <c r="D109" s="213"/>
      <c r="E109" s="192"/>
      <c r="F109" s="192"/>
      <c r="G109" s="192"/>
    </row>
    <row r="110" spans="1:7">
      <c r="A110" s="13"/>
      <c r="D110" s="213"/>
      <c r="E110" s="192"/>
      <c r="F110" s="192"/>
      <c r="G110" s="192"/>
    </row>
    <row r="111" spans="1:7">
      <c r="A111" s="13"/>
      <c r="D111" s="213"/>
      <c r="E111" s="192"/>
      <c r="F111" s="192"/>
      <c r="G111" s="192"/>
    </row>
    <row r="112" spans="1:7">
      <c r="A112" s="13"/>
      <c r="D112" s="213"/>
      <c r="E112" s="192"/>
      <c r="F112" s="192"/>
      <c r="G112" s="192"/>
    </row>
    <row r="113" spans="1:7">
      <c r="A113" s="13"/>
      <c r="D113" s="213"/>
      <c r="E113" s="192"/>
      <c r="F113" s="192"/>
      <c r="G113" s="192"/>
    </row>
    <row r="114" spans="1:7">
      <c r="A114" s="13"/>
      <c r="D114" s="213"/>
      <c r="E114" s="192"/>
      <c r="F114" s="192"/>
      <c r="G114" s="192"/>
    </row>
    <row r="115" spans="1:7">
      <c r="A115" s="13"/>
      <c r="D115" s="213"/>
      <c r="E115" s="192"/>
      <c r="F115" s="192"/>
      <c r="G115" s="192"/>
    </row>
    <row r="116" spans="1:7">
      <c r="A116" s="13"/>
    </row>
    <row r="117" spans="1:7">
      <c r="A117" s="229"/>
    </row>
    <row r="118" spans="1:7">
      <c r="A118" s="229"/>
    </row>
    <row r="119" spans="1:7">
      <c r="A119" s="229"/>
    </row>
    <row r="120" spans="1:7">
      <c r="A120" s="229"/>
    </row>
    <row r="121" spans="1:7">
      <c r="A121" s="229"/>
    </row>
    <row r="122" spans="1:7">
      <c r="A122" s="229"/>
    </row>
    <row r="123" spans="1:7">
      <c r="A123" s="229"/>
    </row>
    <row r="124" spans="1:7">
      <c r="A124" s="229"/>
    </row>
    <row r="125" spans="1:7">
      <c r="A125" s="229"/>
    </row>
    <row r="126" spans="1:7">
      <c r="A126" s="229"/>
    </row>
    <row r="127" spans="1:7">
      <c r="A127" s="229"/>
    </row>
    <row r="128" spans="1:7">
      <c r="A128" s="229"/>
    </row>
    <row r="129" spans="1:1">
      <c r="A129" s="229"/>
    </row>
    <row r="130" spans="1:1">
      <c r="A130" s="229"/>
    </row>
    <row r="131" spans="1:1">
      <c r="A131" s="229"/>
    </row>
    <row r="132" spans="1:1">
      <c r="A132" s="229"/>
    </row>
    <row r="133" spans="1:1">
      <c r="A133" s="229"/>
    </row>
    <row r="134" spans="1:1">
      <c r="A134" s="229"/>
    </row>
    <row r="135" spans="1:1">
      <c r="A135" s="229"/>
    </row>
    <row r="136" spans="1:1">
      <c r="A136" s="229"/>
    </row>
    <row r="137" spans="1:1">
      <c r="A137" s="229"/>
    </row>
    <row r="138" spans="1:1">
      <c r="A138" s="229"/>
    </row>
    <row r="139" spans="1:1">
      <c r="A139" s="229"/>
    </row>
    <row r="140" spans="1:1">
      <c r="A140" s="229"/>
    </row>
    <row r="141" spans="1:1">
      <c r="A141" s="229"/>
    </row>
    <row r="142" spans="1:1">
      <c r="A142" s="229"/>
    </row>
    <row r="143" spans="1:1">
      <c r="A143" s="229"/>
    </row>
    <row r="144" spans="1:1">
      <c r="A144" s="229"/>
    </row>
    <row r="145" spans="1:1">
      <c r="A145" s="229"/>
    </row>
    <row r="146" spans="1:1">
      <c r="A146" s="229"/>
    </row>
    <row r="147" spans="1:1">
      <c r="A147" s="229"/>
    </row>
    <row r="148" spans="1:1">
      <c r="A148" s="229"/>
    </row>
    <row r="149" spans="1:1">
      <c r="A149" s="229"/>
    </row>
    <row r="150" spans="1:1">
      <c r="A150" s="229"/>
    </row>
    <row r="151" spans="1:1">
      <c r="A151" s="229"/>
    </row>
    <row r="152" spans="1:1">
      <c r="A152" s="229"/>
    </row>
    <row r="153" spans="1:1">
      <c r="A153" s="229"/>
    </row>
    <row r="154" spans="1:1">
      <c r="A154" s="229"/>
    </row>
    <row r="155" spans="1:1">
      <c r="A155" s="229"/>
    </row>
    <row r="156" spans="1:1">
      <c r="A156" s="229"/>
    </row>
    <row r="157" spans="1:1">
      <c r="A157" s="229"/>
    </row>
    <row r="158" spans="1:1">
      <c r="A158" s="229"/>
    </row>
    <row r="159" spans="1:1">
      <c r="A159" s="229"/>
    </row>
    <row r="160" spans="1:1">
      <c r="A160" s="229"/>
    </row>
    <row r="161" spans="1:1">
      <c r="A161" s="229"/>
    </row>
    <row r="162" spans="1:1">
      <c r="A162" s="229"/>
    </row>
    <row r="163" spans="1:1">
      <c r="A163" s="229"/>
    </row>
    <row r="164" spans="1:1">
      <c r="A164" s="229"/>
    </row>
    <row r="165" spans="1:1">
      <c r="A165" s="229"/>
    </row>
    <row r="166" spans="1:1">
      <c r="A166" s="229"/>
    </row>
    <row r="167" spans="1:1">
      <c r="A167" s="229"/>
    </row>
    <row r="168" spans="1:1">
      <c r="A168" s="229"/>
    </row>
    <row r="169" spans="1:1">
      <c r="A169" s="229"/>
    </row>
    <row r="170" spans="1:1">
      <c r="A170" s="229"/>
    </row>
    <row r="171" spans="1:1">
      <c r="A171" s="229"/>
    </row>
    <row r="172" spans="1:1">
      <c r="A172" s="229"/>
    </row>
    <row r="173" spans="1:1">
      <c r="A173" s="229"/>
    </row>
    <row r="174" spans="1:1">
      <c r="A174" s="229"/>
    </row>
    <row r="175" spans="1:1">
      <c r="A175" s="229"/>
    </row>
    <row r="176" spans="1:1">
      <c r="A176" s="229"/>
    </row>
    <row r="177" spans="1:1">
      <c r="A177" s="229"/>
    </row>
    <row r="178" spans="1:1">
      <c r="A178" s="229"/>
    </row>
    <row r="179" spans="1:1">
      <c r="A179" s="229"/>
    </row>
    <row r="180" spans="1:1">
      <c r="A180" s="229"/>
    </row>
    <row r="181" spans="1:1">
      <c r="A181" s="229"/>
    </row>
    <row r="182" spans="1:1">
      <c r="A182" s="229"/>
    </row>
    <row r="183" spans="1:1">
      <c r="A183" s="229"/>
    </row>
    <row r="184" spans="1:1">
      <c r="A184" s="229"/>
    </row>
    <row r="185" spans="1:1">
      <c r="A185" s="229"/>
    </row>
    <row r="186" spans="1:1">
      <c r="A186" s="229"/>
    </row>
    <row r="187" spans="1:1">
      <c r="A187" s="229"/>
    </row>
    <row r="188" spans="1:1">
      <c r="A188" s="229"/>
    </row>
    <row r="189" spans="1:1">
      <c r="A189" s="229"/>
    </row>
    <row r="190" spans="1:1">
      <c r="A190" s="229"/>
    </row>
    <row r="191" spans="1:1">
      <c r="A191" s="229"/>
    </row>
    <row r="192" spans="1:1">
      <c r="A192" s="229"/>
    </row>
    <row r="193" spans="1:1">
      <c r="A193" s="229"/>
    </row>
    <row r="194" spans="1:1">
      <c r="A194" s="229"/>
    </row>
    <row r="195" spans="1:1">
      <c r="A195" s="229"/>
    </row>
    <row r="196" spans="1:1">
      <c r="A196" s="229"/>
    </row>
    <row r="197" spans="1:1">
      <c r="A197" s="229"/>
    </row>
    <row r="198" spans="1:1">
      <c r="A198" s="229"/>
    </row>
    <row r="199" spans="1:1">
      <c r="A199" s="229"/>
    </row>
    <row r="200" spans="1:1">
      <c r="A200" s="229"/>
    </row>
    <row r="201" spans="1:1">
      <c r="A201" s="229"/>
    </row>
    <row r="202" spans="1:1">
      <c r="A202" s="229"/>
    </row>
    <row r="203" spans="1:1">
      <c r="A203" s="229"/>
    </row>
    <row r="204" spans="1:1">
      <c r="A204" s="229"/>
    </row>
    <row r="205" spans="1:1">
      <c r="A205" s="229"/>
    </row>
    <row r="206" spans="1:1">
      <c r="A206" s="229"/>
    </row>
    <row r="207" spans="1:1">
      <c r="A207" s="229"/>
    </row>
    <row r="208" spans="1:1">
      <c r="A208" s="229"/>
    </row>
    <row r="209" spans="1:1">
      <c r="A209" s="229"/>
    </row>
    <row r="210" spans="1:1">
      <c r="A210" s="229"/>
    </row>
    <row r="211" spans="1:1">
      <c r="A211" s="229"/>
    </row>
    <row r="212" spans="1:1">
      <c r="A212" s="229"/>
    </row>
    <row r="213" spans="1:1">
      <c r="A213" s="229"/>
    </row>
    <row r="214" spans="1:1">
      <c r="A214" s="229"/>
    </row>
    <row r="215" spans="1:1">
      <c r="A215" s="229"/>
    </row>
    <row r="216" spans="1:1">
      <c r="A216" s="229"/>
    </row>
    <row r="217" spans="1:1">
      <c r="A217" s="229"/>
    </row>
    <row r="218" spans="1:1">
      <c r="A218" s="229"/>
    </row>
    <row r="219" spans="1:1">
      <c r="A219" s="229"/>
    </row>
    <row r="220" spans="1:1">
      <c r="A220" s="229"/>
    </row>
    <row r="221" spans="1:1">
      <c r="A221" s="229"/>
    </row>
    <row r="222" spans="1:1">
      <c r="A222" s="229"/>
    </row>
    <row r="223" spans="1:1">
      <c r="A223" s="229"/>
    </row>
    <row r="224" spans="1:1">
      <c r="A224" s="229"/>
    </row>
    <row r="225" spans="1:1">
      <c r="A225" s="229"/>
    </row>
    <row r="226" spans="1:1">
      <c r="A226" s="229"/>
    </row>
    <row r="227" spans="1:1">
      <c r="A227" s="229"/>
    </row>
    <row r="228" spans="1:1">
      <c r="A228" s="229"/>
    </row>
    <row r="229" spans="1:1">
      <c r="A229" s="229"/>
    </row>
    <row r="230" spans="1:1">
      <c r="A230" s="229"/>
    </row>
    <row r="231" spans="1:1">
      <c r="A231" s="229"/>
    </row>
    <row r="232" spans="1:1">
      <c r="A232" s="229"/>
    </row>
    <row r="233" spans="1:1">
      <c r="A233" s="229"/>
    </row>
    <row r="234" spans="1:1">
      <c r="A234" s="229"/>
    </row>
    <row r="235" spans="1:1">
      <c r="A235" s="229"/>
    </row>
    <row r="236" spans="1:1">
      <c r="A236" s="229"/>
    </row>
    <row r="237" spans="1:1">
      <c r="A237" s="229"/>
    </row>
    <row r="238" spans="1:1">
      <c r="A238" s="229"/>
    </row>
    <row r="239" spans="1:1">
      <c r="A239" s="229"/>
    </row>
    <row r="240" spans="1:1">
      <c r="A240" s="229"/>
    </row>
    <row r="241" spans="1:1">
      <c r="A241" s="229"/>
    </row>
    <row r="242" spans="1:1">
      <c r="A242" s="229"/>
    </row>
    <row r="243" spans="1:1">
      <c r="A243" s="229"/>
    </row>
    <row r="244" spans="1:1">
      <c r="A244" s="229"/>
    </row>
    <row r="245" spans="1:1">
      <c r="A245" s="229"/>
    </row>
    <row r="246" spans="1:1">
      <c r="A246" s="229"/>
    </row>
    <row r="247" spans="1:1">
      <c r="A247" s="229"/>
    </row>
    <row r="248" spans="1:1">
      <c r="A248" s="229"/>
    </row>
    <row r="249" spans="1:1">
      <c r="A249" s="229"/>
    </row>
    <row r="250" spans="1:1">
      <c r="A250" s="229"/>
    </row>
    <row r="251" spans="1:1">
      <c r="A251" s="229"/>
    </row>
    <row r="252" spans="1:1">
      <c r="A252" s="229"/>
    </row>
    <row r="253" spans="1:1">
      <c r="A253" s="229"/>
    </row>
    <row r="254" spans="1:1">
      <c r="A254" s="229"/>
    </row>
    <row r="255" spans="1:1">
      <c r="A255" s="229"/>
    </row>
    <row r="256" spans="1:1">
      <c r="A256" s="229"/>
    </row>
    <row r="257" spans="1:1">
      <c r="A257" s="229"/>
    </row>
    <row r="258" spans="1:1">
      <c r="A258" s="229"/>
    </row>
    <row r="259" spans="1:1">
      <c r="A259" s="229"/>
    </row>
    <row r="260" spans="1:1">
      <c r="A260" s="229"/>
    </row>
    <row r="261" spans="1:1">
      <c r="A261" s="229"/>
    </row>
    <row r="262" spans="1:1">
      <c r="A262" s="229"/>
    </row>
    <row r="263" spans="1:1">
      <c r="A263" s="229"/>
    </row>
    <row r="264" spans="1:1">
      <c r="A264" s="229"/>
    </row>
    <row r="265" spans="1:1">
      <c r="A265" s="229"/>
    </row>
    <row r="266" spans="1:1">
      <c r="A266" s="229"/>
    </row>
    <row r="267" spans="1:1">
      <c r="A267" s="229"/>
    </row>
    <row r="268" spans="1:1">
      <c r="A268" s="229"/>
    </row>
    <row r="269" spans="1:1">
      <c r="A269" s="229"/>
    </row>
    <row r="270" spans="1:1">
      <c r="A270" s="229"/>
    </row>
    <row r="271" spans="1:1">
      <c r="A271" s="229"/>
    </row>
    <row r="272" spans="1:1">
      <c r="A272" s="229"/>
    </row>
    <row r="273" spans="1:1">
      <c r="A273" s="229"/>
    </row>
    <row r="274" spans="1:1">
      <c r="A274" s="229"/>
    </row>
    <row r="275" spans="1:1">
      <c r="A275" s="229"/>
    </row>
    <row r="276" spans="1:1">
      <c r="A276" s="229"/>
    </row>
    <row r="277" spans="1:1">
      <c r="A277" s="229"/>
    </row>
    <row r="278" spans="1:1">
      <c r="A278" s="229"/>
    </row>
    <row r="279" spans="1:1">
      <c r="A279" s="229"/>
    </row>
    <row r="280" spans="1:1">
      <c r="A280" s="229"/>
    </row>
    <row r="281" spans="1:1">
      <c r="A281" s="229"/>
    </row>
    <row r="282" spans="1:1">
      <c r="A282" s="229"/>
    </row>
    <row r="283" spans="1:1">
      <c r="A283" s="229"/>
    </row>
  </sheetData>
  <mergeCells count="5">
    <mergeCell ref="B62:D62"/>
    <mergeCell ref="B63:D63"/>
    <mergeCell ref="F62:G62"/>
    <mergeCell ref="F63:G63"/>
    <mergeCell ref="A2:G2"/>
  </mergeCells>
  <printOptions horizontalCentered="1"/>
  <pageMargins left="0.59055118110236227" right="0.59055118110236227" top="0.78740157480314965" bottom="0.59055118110236227" header="0" footer="0"/>
  <pageSetup paperSize="9" scale="7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Осн. фін. пок.</vt:lpstr>
      <vt:lpstr>I. Фін результат</vt:lpstr>
      <vt:lpstr>Розшифровка фінрезультати</vt:lpstr>
      <vt:lpstr>ІІ. Розр. з бюджетом</vt:lpstr>
      <vt:lpstr>Розшифровка з розр з бюджет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'Розшифровка до капівидатків'!Заголовки_для_печати</vt:lpstr>
      <vt:lpstr>'Розшифровка до Руху'!Заголовки_для_печати</vt:lpstr>
      <vt:lpstr>'Розшифровка з розр з бюджет'!Заголовки_для_печати</vt:lpstr>
      <vt:lpstr>'Розшифровка фінрезультати'!Заголовки_для_печати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капівидатків'!Область_печати</vt:lpstr>
      <vt:lpstr>'Розшифровка до Руху'!Область_печати</vt:lpstr>
      <vt:lpstr>'Розшифровка до Статутного'!Область_печати</vt:lpstr>
      <vt:lpstr>'Розшифровка з розр з бюджет'!Область_печати</vt:lpstr>
      <vt:lpstr>'Розшифровка фінрезультати'!Область_печати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2023-02-02T12:05:28Z</cp:lastPrinted>
  <dcterms:created xsi:type="dcterms:W3CDTF">2003-03-13T16:00:22Z</dcterms:created>
  <dcterms:modified xsi:type="dcterms:W3CDTF">2023-04-27T09:51:15Z</dcterms:modified>
</cp:coreProperties>
</file>