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20" windowHeight="11020" tabRatio="915" firstSheet="6"/>
  </bookViews>
  <sheets>
    <sheet name="Осн. фін. пок." sheetId="14" r:id="rId1"/>
    <sheet name="I. Фін результат" sheetId="2" r:id="rId2"/>
    <sheet name="Розшифровка фінрезультати" sheetId="21" r:id="rId3"/>
    <sheet name="ІІ. Розр. з бюджетом" sheetId="19" r:id="rId4"/>
    <sheet name="Розшифровка з розр з бюджет" sheetId="25" r:id="rId5"/>
    <sheet name="ІІІ. Рух грош. коштів" sheetId="18" r:id="rId6"/>
    <sheet name="Розшифровка до Руху" sheetId="22" r:id="rId7"/>
    <sheet name="IV. Кап. інвестиції" sheetId="3" r:id="rId8"/>
    <sheet name="Розшифровка до капівидатків" sheetId="23" r:id="rId9"/>
    <sheet name=" V. Коефіцієнти" sheetId="11" r:id="rId10"/>
    <sheet name="6.1. Інша інфо_1" sheetId="10" r:id="rId11"/>
    <sheet name="6.2. Інша інфо_2" sheetId="9" r:id="rId12"/>
    <sheet name="VII Статутн. капіт" sheetId="20" r:id="rId13"/>
    <sheet name="Розшифровка до Статутного" sheetId="2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9">' V. Коефіцієнти'!$5:$5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5">'ІІІ. Рух грош. коштів'!$4:$6</definedName>
    <definedName name="_xlnm.Print_Titles" localSheetId="0">'Осн. фін. пок.'!$21:$23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9">' V. Коефіцієнти'!$A$1:$H$24</definedName>
    <definedName name="_xlnm.Print_Area" localSheetId="10">'6.1. Інша інфо_1'!$A$1:$O$66</definedName>
    <definedName name="_xlnm.Print_Area" localSheetId="11">'6.2. Інша інфо_2'!$A$1:$AF$60</definedName>
    <definedName name="_xlnm.Print_Area" localSheetId="1">'I. Фін результат'!$A$1:$I$98</definedName>
    <definedName name="_xlnm.Print_Area" localSheetId="7">'IV. Кап. інвестиції'!$A$1:$H$18</definedName>
    <definedName name="_xlnm.Print_Area" localSheetId="12">'VII Статутн. капіт'!$A$1:$H$18</definedName>
    <definedName name="_xlnm.Print_Area" localSheetId="3">'ІІ. Розр. з бюджетом'!$A$1:$H$48</definedName>
    <definedName name="_xlnm.Print_Area" localSheetId="5">'ІІІ. Рух грош. коштів'!$A$1:$H$72</definedName>
    <definedName name="_xlnm.Print_Area" localSheetId="0">'Осн. фін. пок.'!$A$1:$H$129</definedName>
    <definedName name="_xlnm.Print_Area" localSheetId="8">'Розшифровка до капівидатків'!$A$1:$G$49</definedName>
    <definedName name="_xlnm.Print_Area" localSheetId="6">'Розшифровка до Руху'!$A$1:$G$56</definedName>
    <definedName name="_xlnm.Print_Area" localSheetId="13">'Розшифровка до Статутного'!$A$1:$G$16</definedName>
    <definedName name="_xlnm.Print_Area" localSheetId="4">'Розшифровка з розр з бюджет'!$A$1:$G$28</definedName>
    <definedName name="_xlnm.Print_Area" localSheetId="2">'Розшифровка фінрезультати'!$A$1:$G$47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31" i="22" l="1"/>
  <c r="E15" i="22" l="1"/>
  <c r="W37" i="9"/>
  <c r="T37" i="9"/>
  <c r="S37" i="9"/>
  <c r="W36" i="9"/>
  <c r="T36" i="9"/>
  <c r="S36" i="9"/>
  <c r="W35" i="9"/>
  <c r="T35" i="9"/>
  <c r="S35" i="9"/>
  <c r="W34" i="9"/>
  <c r="T34" i="9"/>
  <c r="S34" i="9"/>
  <c r="W33" i="9"/>
  <c r="T33" i="9"/>
  <c r="S33" i="9"/>
  <c r="W32" i="9"/>
  <c r="T32" i="9"/>
  <c r="S32" i="9"/>
  <c r="W31" i="9"/>
  <c r="T31" i="9"/>
  <c r="S31" i="9"/>
  <c r="F22" i="23" l="1"/>
  <c r="F21" i="23"/>
  <c r="F20" i="23"/>
  <c r="F19" i="23"/>
  <c r="F17" i="23"/>
  <c r="F18" i="23"/>
  <c r="G18" i="23"/>
  <c r="G16" i="23"/>
  <c r="F16" i="23"/>
  <c r="E24" i="23" l="1"/>
  <c r="E7" i="23"/>
  <c r="Z42" i="9" l="1"/>
  <c r="AB42" i="9" s="1"/>
  <c r="Y42" i="9"/>
  <c r="R42" i="9"/>
  <c r="Q42" i="9"/>
  <c r="AB28" i="9"/>
  <c r="AB29" i="9"/>
  <c r="AB30" i="9"/>
  <c r="AB38" i="9"/>
  <c r="AB39" i="9"/>
  <c r="AB40" i="9"/>
  <c r="AB41" i="9"/>
  <c r="AB27" i="9"/>
  <c r="AF28" i="9"/>
  <c r="AF29" i="9"/>
  <c r="AF30" i="9"/>
  <c r="AF40" i="9"/>
  <c r="AF41" i="9"/>
  <c r="AE29" i="9"/>
  <c r="AE30" i="9"/>
  <c r="AE40" i="9"/>
  <c r="AE41" i="9"/>
  <c r="AD30" i="9"/>
  <c r="AD38" i="9"/>
  <c r="AE38" i="9" s="1"/>
  <c r="AD39" i="9"/>
  <c r="AD40" i="9"/>
  <c r="AD41" i="9"/>
  <c r="AC29" i="9"/>
  <c r="AC30" i="9"/>
  <c r="AC38" i="9"/>
  <c r="AC39" i="9"/>
  <c r="AC40" i="9"/>
  <c r="AC41" i="9"/>
  <c r="X28" i="9"/>
  <c r="X29" i="9"/>
  <c r="X30" i="9"/>
  <c r="X38" i="9"/>
  <c r="X39" i="9"/>
  <c r="X40" i="9"/>
  <c r="X41" i="9"/>
  <c r="W28" i="9"/>
  <c r="W29" i="9"/>
  <c r="W30" i="9"/>
  <c r="W38" i="9"/>
  <c r="W39" i="9"/>
  <c r="W40" i="9"/>
  <c r="W41" i="9"/>
  <c r="V27" i="9"/>
  <c r="V42" i="9" s="1"/>
  <c r="U27" i="9"/>
  <c r="U42" i="9" s="1"/>
  <c r="Z27" i="9"/>
  <c r="Y27" i="9"/>
  <c r="AA27" i="9"/>
  <c r="AA30" i="9"/>
  <c r="AA38" i="9"/>
  <c r="AA39" i="9"/>
  <c r="AA40" i="9"/>
  <c r="AA41" i="9"/>
  <c r="T30" i="9"/>
  <c r="S30" i="9"/>
  <c r="D15" i="22"/>
  <c r="C15" i="22"/>
  <c r="D24" i="23"/>
  <c r="C24" i="23"/>
  <c r="R27" i="9"/>
  <c r="T27" i="9" s="1"/>
  <c r="Q27" i="9"/>
  <c r="G33" i="23"/>
  <c r="G34" i="23"/>
  <c r="G13" i="23"/>
  <c r="G14" i="23"/>
  <c r="G15" i="23"/>
  <c r="F13" i="23"/>
  <c r="F14" i="23"/>
  <c r="F15" i="23"/>
  <c r="F12" i="23"/>
  <c r="G12" i="23"/>
  <c r="D7" i="23"/>
  <c r="C7" i="23"/>
  <c r="H10" i="18"/>
  <c r="H11" i="18"/>
  <c r="H12" i="18"/>
  <c r="H13" i="18"/>
  <c r="H14" i="18"/>
  <c r="H15" i="18"/>
  <c r="H16" i="18"/>
  <c r="H17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5" i="18"/>
  <c r="H36" i="18"/>
  <c r="H37" i="18"/>
  <c r="H38" i="18"/>
  <c r="H39" i="18"/>
  <c r="H40" i="18"/>
  <c r="H42" i="18"/>
  <c r="H43" i="18"/>
  <c r="H45" i="18"/>
  <c r="H46" i="18"/>
  <c r="H47" i="18"/>
  <c r="H48" i="18"/>
  <c r="H49" i="18"/>
  <c r="H50" i="18"/>
  <c r="H51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6" i="18"/>
  <c r="H67" i="18"/>
  <c r="H9" i="18"/>
  <c r="G10" i="18"/>
  <c r="G11" i="18"/>
  <c r="G12" i="18"/>
  <c r="G13" i="18"/>
  <c r="G14" i="18"/>
  <c r="G15" i="18"/>
  <c r="G16" i="18"/>
  <c r="G17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5" i="18"/>
  <c r="G36" i="18"/>
  <c r="G37" i="18"/>
  <c r="G38" i="18"/>
  <c r="G39" i="18"/>
  <c r="G40" i="18"/>
  <c r="G42" i="18"/>
  <c r="G43" i="18"/>
  <c r="G45" i="18"/>
  <c r="G46" i="18"/>
  <c r="G47" i="18"/>
  <c r="G48" i="18"/>
  <c r="G49" i="18"/>
  <c r="G50" i="18"/>
  <c r="G51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6" i="18"/>
  <c r="G67" i="18"/>
  <c r="G9" i="18"/>
  <c r="E37" i="21"/>
  <c r="D37" i="21"/>
  <c r="AF38" i="9" l="1"/>
  <c r="W27" i="9"/>
  <c r="X27" i="9"/>
  <c r="AC27" i="9"/>
  <c r="AC42" i="9" s="1"/>
  <c r="AD27" i="9"/>
  <c r="AE39" i="9"/>
  <c r="AF39" i="9"/>
  <c r="S27" i="9"/>
  <c r="F9" i="2"/>
  <c r="G35" i="21"/>
  <c r="F35" i="21"/>
  <c r="AF27" i="9" l="1"/>
  <c r="AE27" i="9"/>
  <c r="AD42" i="9"/>
  <c r="AF42" i="9" s="1"/>
  <c r="G23" i="23"/>
  <c r="F23" i="23"/>
  <c r="T29" i="9" l="1"/>
  <c r="T39" i="9"/>
  <c r="T41" i="9"/>
  <c r="S39" i="9"/>
  <c r="S41" i="9"/>
  <c r="R40" i="9"/>
  <c r="S40" i="9" s="1"/>
  <c r="Q40" i="9"/>
  <c r="D45" i="23"/>
  <c r="D6" i="23" s="1"/>
  <c r="E45" i="23"/>
  <c r="C45" i="23"/>
  <c r="C6" i="23" s="1"/>
  <c r="M36" i="10"/>
  <c r="J36" i="10"/>
  <c r="D19" i="11"/>
  <c r="D31" i="22"/>
  <c r="G31" i="22" s="1"/>
  <c r="C31" i="22"/>
  <c r="D52" i="22"/>
  <c r="E52" i="22"/>
  <c r="C52" i="22"/>
  <c r="T40" i="9" l="1"/>
  <c r="E6" i="23"/>
  <c r="G24" i="23"/>
  <c r="D14" i="22"/>
  <c r="D13" i="22" s="1"/>
  <c r="E14" i="22"/>
  <c r="E13" i="22" s="1"/>
  <c r="C14" i="22"/>
  <c r="C13" i="22" s="1"/>
  <c r="D8" i="22"/>
  <c r="E8" i="22"/>
  <c r="C8" i="22"/>
  <c r="C44" i="18"/>
  <c r="G36" i="21"/>
  <c r="F36" i="21"/>
  <c r="G34" i="21"/>
  <c r="F34" i="21"/>
  <c r="G33" i="21"/>
  <c r="F33" i="21"/>
  <c r="G32" i="21"/>
  <c r="F32" i="21"/>
  <c r="G31" i="21"/>
  <c r="F31" i="21"/>
  <c r="G30" i="21"/>
  <c r="F30" i="21"/>
  <c r="E29" i="21"/>
  <c r="D29" i="21"/>
  <c r="C29" i="21"/>
  <c r="G29" i="21" l="1"/>
  <c r="G13" i="22"/>
  <c r="F13" i="22"/>
  <c r="F29" i="21"/>
  <c r="D120" i="14"/>
  <c r="D121" i="14"/>
  <c r="D119" i="14"/>
  <c r="F18" i="21" l="1"/>
  <c r="G18" i="21"/>
  <c r="C94" i="14" l="1"/>
  <c r="F19" i="19" l="1"/>
  <c r="F83" i="2"/>
  <c r="G23" i="21"/>
  <c r="G24" i="21"/>
  <c r="G27" i="21"/>
  <c r="G28" i="21"/>
  <c r="G37" i="21"/>
  <c r="G38" i="21"/>
  <c r="G39" i="21"/>
  <c r="G40" i="21"/>
  <c r="G41" i="21"/>
  <c r="G42" i="21"/>
  <c r="G43" i="21"/>
  <c r="F41" i="21"/>
  <c r="F42" i="21"/>
  <c r="F43" i="21"/>
  <c r="F38" i="21"/>
  <c r="F39" i="21"/>
  <c r="F40" i="21"/>
  <c r="F24" i="21"/>
  <c r="F27" i="21"/>
  <c r="F28" i="21"/>
  <c r="F37" i="21"/>
  <c r="G21" i="21"/>
  <c r="G22" i="21"/>
  <c r="F21" i="21"/>
  <c r="F22" i="21"/>
  <c r="F23" i="21"/>
  <c r="G17" i="21"/>
  <c r="F17" i="21"/>
  <c r="E20" i="21"/>
  <c r="G31" i="2"/>
  <c r="G28" i="2"/>
  <c r="G29" i="2"/>
  <c r="G30" i="2"/>
  <c r="G32" i="2"/>
  <c r="G33" i="2"/>
  <c r="G34" i="2"/>
  <c r="G35" i="2"/>
  <c r="G36" i="2"/>
  <c r="G37" i="2"/>
  <c r="G38" i="2"/>
  <c r="G39" i="2"/>
  <c r="G41" i="2"/>
  <c r="G42" i="2"/>
  <c r="E6" i="21"/>
  <c r="G7" i="21"/>
  <c r="G8" i="21"/>
  <c r="G9" i="21"/>
  <c r="G10" i="21"/>
  <c r="G11" i="21"/>
  <c r="G12" i="21"/>
  <c r="G13" i="21"/>
  <c r="G14" i="21"/>
  <c r="G15" i="21"/>
  <c r="G19" i="21"/>
  <c r="F7" i="21"/>
  <c r="F8" i="21"/>
  <c r="F9" i="21"/>
  <c r="F10" i="21"/>
  <c r="F11" i="21"/>
  <c r="F12" i="21"/>
  <c r="F13" i="21"/>
  <c r="F14" i="21"/>
  <c r="F15" i="21"/>
  <c r="G8" i="2" l="1"/>
  <c r="J41" i="10" l="1"/>
  <c r="M41" i="10"/>
  <c r="J40" i="10"/>
  <c r="M40" i="10"/>
  <c r="O37" i="10"/>
  <c r="N38" i="10"/>
  <c r="N37" i="10"/>
  <c r="M38" i="10"/>
  <c r="M37" i="10"/>
  <c r="J38" i="10"/>
  <c r="J37" i="10"/>
  <c r="O35" i="10"/>
  <c r="N35" i="10"/>
  <c r="M35" i="10"/>
  <c r="K35" i="10"/>
  <c r="K37" i="10"/>
  <c r="K38" i="10"/>
  <c r="J35" i="10"/>
  <c r="F24" i="10"/>
  <c r="F23" i="10"/>
  <c r="F10" i="10"/>
  <c r="F15" i="11"/>
  <c r="E7" i="3"/>
  <c r="E8" i="18"/>
  <c r="D20" i="21"/>
  <c r="D6" i="21" l="1"/>
  <c r="E83" i="2"/>
  <c r="E40" i="2"/>
  <c r="E48" i="2"/>
  <c r="D15" i="11" l="1"/>
  <c r="C41" i="21" l="1"/>
  <c r="C37" i="21"/>
  <c r="C20" i="21"/>
  <c r="C6" i="21" l="1"/>
  <c r="C83" i="2"/>
  <c r="C22" i="25" l="1"/>
  <c r="C19" i="25"/>
  <c r="C13" i="25"/>
  <c r="C9" i="25"/>
  <c r="C7" i="25"/>
  <c r="G20" i="25" l="1"/>
  <c r="E22" i="25"/>
  <c r="D22" i="25"/>
  <c r="F20" i="25"/>
  <c r="E19" i="25"/>
  <c r="D19" i="25"/>
  <c r="E16" i="25"/>
  <c r="D16" i="25"/>
  <c r="F10" i="25"/>
  <c r="E9" i="25"/>
  <c r="D9" i="25"/>
  <c r="D27" i="19"/>
  <c r="E27" i="19"/>
  <c r="F27" i="19"/>
  <c r="C27" i="19"/>
  <c r="H30" i="19"/>
  <c r="H31" i="19"/>
  <c r="H32" i="19"/>
  <c r="H33" i="19"/>
  <c r="H34" i="19"/>
  <c r="H28" i="19"/>
  <c r="F9" i="25" l="1"/>
  <c r="G19" i="25"/>
  <c r="G22" i="25"/>
  <c r="F22" i="25"/>
  <c r="F19" i="25"/>
  <c r="G23" i="25" l="1"/>
  <c r="F23" i="25"/>
  <c r="G16" i="25"/>
  <c r="F16" i="25"/>
  <c r="G14" i="25"/>
  <c r="F14" i="25"/>
  <c r="E13" i="25"/>
  <c r="D13" i="25"/>
  <c r="G10" i="25"/>
  <c r="G8" i="25"/>
  <c r="F8" i="25"/>
  <c r="E7" i="25"/>
  <c r="D7" i="25"/>
  <c r="G13" i="25" l="1"/>
  <c r="G9" i="25"/>
  <c r="G7" i="25"/>
  <c r="F7" i="25"/>
  <c r="F13" i="25"/>
  <c r="F31" i="22"/>
  <c r="F41" i="22"/>
  <c r="G41" i="22"/>
  <c r="D44" i="18"/>
  <c r="E44" i="18"/>
  <c r="F44" i="18"/>
  <c r="H44" i="18" l="1"/>
  <c r="G44" i="18"/>
  <c r="D51" i="14"/>
  <c r="E51" i="14"/>
  <c r="F51" i="14"/>
  <c r="C51" i="14"/>
  <c r="D45" i="14"/>
  <c r="E45" i="14"/>
  <c r="F45" i="14"/>
  <c r="C45" i="14"/>
  <c r="D44" i="14"/>
  <c r="E44" i="14"/>
  <c r="F44" i="14"/>
  <c r="C44" i="14"/>
  <c r="D43" i="14"/>
  <c r="E43" i="14"/>
  <c r="F43" i="14"/>
  <c r="C43" i="14"/>
  <c r="D42" i="14"/>
  <c r="E42" i="14"/>
  <c r="F42" i="14"/>
  <c r="C42" i="14"/>
  <c r="D25" i="14"/>
  <c r="E25" i="14"/>
  <c r="F25" i="14"/>
  <c r="G7" i="24"/>
  <c r="G8" i="24"/>
  <c r="G9" i="24"/>
  <c r="G10" i="24"/>
  <c r="G11" i="24"/>
  <c r="G12" i="24"/>
  <c r="F7" i="24"/>
  <c r="F8" i="24"/>
  <c r="F9" i="24"/>
  <c r="F10" i="24"/>
  <c r="F11" i="24"/>
  <c r="F12" i="24"/>
  <c r="E6" i="24"/>
  <c r="D6" i="24"/>
  <c r="G6" i="24" l="1"/>
  <c r="F6" i="24"/>
  <c r="G7" i="23" l="1"/>
  <c r="G10" i="23"/>
  <c r="G43" i="23"/>
  <c r="G44" i="23"/>
  <c r="G45" i="23"/>
  <c r="G46" i="23"/>
  <c r="G6" i="23"/>
  <c r="F7" i="23"/>
  <c r="F10" i="23"/>
  <c r="F24" i="23"/>
  <c r="F33" i="23"/>
  <c r="F34" i="23"/>
  <c r="F43" i="23"/>
  <c r="F44" i="23"/>
  <c r="F45" i="23"/>
  <c r="F46" i="23"/>
  <c r="F6" i="23"/>
  <c r="G8" i="22"/>
  <c r="G10" i="22"/>
  <c r="G14" i="22"/>
  <c r="G15" i="22"/>
  <c r="G50" i="22"/>
  <c r="G51" i="22"/>
  <c r="G52" i="22"/>
  <c r="G53" i="22"/>
  <c r="F8" i="22"/>
  <c r="F10" i="22"/>
  <c r="F14" i="22"/>
  <c r="F15" i="22"/>
  <c r="F50" i="22"/>
  <c r="F51" i="22"/>
  <c r="F52" i="22"/>
  <c r="F53" i="22"/>
  <c r="F19" i="21"/>
  <c r="F6" i="21"/>
  <c r="G6" i="21"/>
  <c r="G20" i="21" l="1"/>
  <c r="F20" i="21"/>
  <c r="I25" i="10" l="1"/>
  <c r="I24" i="10"/>
  <c r="I23" i="10"/>
  <c r="F25" i="10"/>
  <c r="E14" i="11"/>
  <c r="F14" i="11"/>
  <c r="G14" i="11"/>
  <c r="D14" i="11"/>
  <c r="D21" i="18"/>
  <c r="E21" i="18"/>
  <c r="F21" i="18"/>
  <c r="D8" i="18"/>
  <c r="F8" i="18"/>
  <c r="C8" i="18"/>
  <c r="D41" i="18"/>
  <c r="E41" i="18"/>
  <c r="F41" i="18"/>
  <c r="C41" i="18"/>
  <c r="D54" i="18"/>
  <c r="E54" i="18"/>
  <c r="E64" i="18" s="1"/>
  <c r="E70" i="14" s="1"/>
  <c r="F54" i="18"/>
  <c r="D58" i="18"/>
  <c r="D64" i="18" s="1"/>
  <c r="D70" i="14" s="1"/>
  <c r="E58" i="18"/>
  <c r="F58" i="18"/>
  <c r="C58" i="18"/>
  <c r="C54" i="18"/>
  <c r="H41" i="18" l="1"/>
  <c r="G41" i="18"/>
  <c r="F64" i="18"/>
  <c r="F70" i="14" s="1"/>
  <c r="C64" i="18"/>
  <c r="C70" i="14" s="1"/>
  <c r="G25" i="19" l="1"/>
  <c r="H25" i="19"/>
  <c r="F103" i="14" l="1"/>
  <c r="F99" i="14"/>
  <c r="F94" i="14"/>
  <c r="F106" i="14" l="1"/>
  <c r="F90" i="14"/>
  <c r="F107" i="14"/>
  <c r="D118" i="14"/>
  <c r="D36" i="19"/>
  <c r="D63" i="14" s="1"/>
  <c r="E36" i="19"/>
  <c r="F36" i="19"/>
  <c r="C36" i="19"/>
  <c r="C63" i="14" s="1"/>
  <c r="D18" i="18"/>
  <c r="F18" i="18"/>
  <c r="C21" i="18"/>
  <c r="C18" i="18" s="1"/>
  <c r="D9" i="20"/>
  <c r="E9" i="20"/>
  <c r="F9" i="20"/>
  <c r="H9" i="20" s="1"/>
  <c r="C9" i="20"/>
  <c r="H12" i="20"/>
  <c r="H11" i="20"/>
  <c r="H100" i="14"/>
  <c r="G100" i="14"/>
  <c r="D99" i="14"/>
  <c r="E99" i="14"/>
  <c r="C99" i="14"/>
  <c r="T54" i="9"/>
  <c r="R54" i="9"/>
  <c r="P54" i="9"/>
  <c r="N52" i="9"/>
  <c r="N53" i="9"/>
  <c r="L54" i="9"/>
  <c r="J54" i="9"/>
  <c r="H54" i="9"/>
  <c r="F54" i="9"/>
  <c r="G95" i="14"/>
  <c r="H95" i="14"/>
  <c r="G96" i="14"/>
  <c r="H96" i="14"/>
  <c r="G97" i="14"/>
  <c r="H97" i="14"/>
  <c r="G98" i="14"/>
  <c r="H98" i="14"/>
  <c r="G101" i="14"/>
  <c r="H101" i="14"/>
  <c r="G102" i="14"/>
  <c r="H102" i="14"/>
  <c r="G104" i="14"/>
  <c r="H104" i="14"/>
  <c r="G105" i="14"/>
  <c r="H105" i="14"/>
  <c r="H93" i="14"/>
  <c r="G93" i="14"/>
  <c r="F85" i="14"/>
  <c r="F83" i="14"/>
  <c r="N42" i="9"/>
  <c r="F82" i="14" s="1"/>
  <c r="E85" i="14"/>
  <c r="E84" i="14"/>
  <c r="M42" i="9"/>
  <c r="E82" i="14" s="1"/>
  <c r="AD28" i="9"/>
  <c r="AD29" i="9"/>
  <c r="AC28" i="9"/>
  <c r="AA28" i="9"/>
  <c r="AA29" i="9"/>
  <c r="S28" i="9"/>
  <c r="S29" i="9"/>
  <c r="T28" i="9"/>
  <c r="O28" i="9"/>
  <c r="O29" i="9"/>
  <c r="X18" i="9"/>
  <c r="U18" i="9"/>
  <c r="AD17" i="9"/>
  <c r="AA17" i="9"/>
  <c r="R18" i="9"/>
  <c r="X8" i="9"/>
  <c r="U8" i="9"/>
  <c r="AD7" i="9"/>
  <c r="AA7" i="9"/>
  <c r="R8" i="9"/>
  <c r="F116" i="14"/>
  <c r="F115" i="14"/>
  <c r="F114" i="14"/>
  <c r="E116" i="14"/>
  <c r="E115" i="14"/>
  <c r="E114" i="14"/>
  <c r="F112" i="14"/>
  <c r="F111" i="14"/>
  <c r="F110" i="14"/>
  <c r="E112" i="14"/>
  <c r="E111" i="14"/>
  <c r="E110" i="14"/>
  <c r="D66" i="10"/>
  <c r="H66" i="10"/>
  <c r="L66" i="10"/>
  <c r="N63" i="10"/>
  <c r="N60" i="10"/>
  <c r="N57" i="10"/>
  <c r="F66" i="10"/>
  <c r="J66" i="10"/>
  <c r="O34" i="10"/>
  <c r="N34" i="10"/>
  <c r="M34" i="10"/>
  <c r="L34" i="10"/>
  <c r="K34" i="10"/>
  <c r="J34" i="10"/>
  <c r="D42" i="10"/>
  <c r="G42" i="10"/>
  <c r="D126" i="14"/>
  <c r="D125" i="14"/>
  <c r="D124" i="14"/>
  <c r="F54" i="14"/>
  <c r="F122" i="14" s="1"/>
  <c r="I10" i="10"/>
  <c r="I22" i="10" s="1"/>
  <c r="D123" i="14" s="1"/>
  <c r="E126" i="14"/>
  <c r="E125" i="14"/>
  <c r="E124" i="14"/>
  <c r="E54" i="14"/>
  <c r="F18" i="10" s="1"/>
  <c r="F22" i="10" s="1"/>
  <c r="F120" i="14"/>
  <c r="E120" i="14"/>
  <c r="F121" i="14"/>
  <c r="E121" i="14"/>
  <c r="F119" i="14"/>
  <c r="E119" i="14"/>
  <c r="C121" i="14"/>
  <c r="C120" i="14"/>
  <c r="C119" i="14"/>
  <c r="C54" i="14"/>
  <c r="D54" i="14"/>
  <c r="D122" i="14" s="1"/>
  <c r="C126" i="14"/>
  <c r="C125" i="14"/>
  <c r="C124" i="14"/>
  <c r="N11" i="10"/>
  <c r="N12" i="10"/>
  <c r="N13" i="10"/>
  <c r="I14" i="10"/>
  <c r="F14" i="10"/>
  <c r="N15" i="10"/>
  <c r="N16" i="10"/>
  <c r="N17" i="10"/>
  <c r="N19" i="10"/>
  <c r="N20" i="10"/>
  <c r="N21" i="10"/>
  <c r="L11" i="10"/>
  <c r="L12" i="10"/>
  <c r="L13" i="10"/>
  <c r="L15" i="10"/>
  <c r="L16" i="10"/>
  <c r="L17" i="10"/>
  <c r="L19" i="10"/>
  <c r="L20" i="10"/>
  <c r="L21" i="10"/>
  <c r="D103" i="14"/>
  <c r="E103" i="14"/>
  <c r="C103" i="14"/>
  <c r="D94" i="14"/>
  <c r="E94" i="14"/>
  <c r="D91" i="14"/>
  <c r="E91" i="14"/>
  <c r="F91" i="14"/>
  <c r="C91" i="14"/>
  <c r="E9" i="2"/>
  <c r="E26" i="14" s="1"/>
  <c r="E27" i="14" s="1"/>
  <c r="E52" i="2"/>
  <c r="F48" i="2"/>
  <c r="F30" i="14" s="1"/>
  <c r="F52" i="2"/>
  <c r="D75" i="14"/>
  <c r="D76" i="14"/>
  <c r="D77" i="14"/>
  <c r="D78" i="14"/>
  <c r="D79" i="14"/>
  <c r="D80" i="14"/>
  <c r="E75" i="14"/>
  <c r="E76" i="14"/>
  <c r="E77" i="14"/>
  <c r="E78" i="14"/>
  <c r="E79" i="14"/>
  <c r="E80" i="14"/>
  <c r="F75" i="14"/>
  <c r="F76" i="14"/>
  <c r="F77" i="14"/>
  <c r="F78" i="14"/>
  <c r="F79" i="14"/>
  <c r="F80" i="14"/>
  <c r="C76" i="14"/>
  <c r="C77" i="14"/>
  <c r="C78" i="14"/>
  <c r="C79" i="14"/>
  <c r="C80" i="14"/>
  <c r="C75" i="14"/>
  <c r="D67" i="14"/>
  <c r="E67" i="14"/>
  <c r="F67" i="14"/>
  <c r="C67" i="14"/>
  <c r="E19" i="11"/>
  <c r="F19" i="11"/>
  <c r="G19" i="11"/>
  <c r="D56" i="14"/>
  <c r="E56" i="14"/>
  <c r="F56" i="14"/>
  <c r="C56" i="14"/>
  <c r="E15" i="11"/>
  <c r="G15" i="11"/>
  <c r="D83" i="2"/>
  <c r="E85" i="2"/>
  <c r="E87" i="2"/>
  <c r="F84" i="2"/>
  <c r="F86" i="2"/>
  <c r="F85" i="2"/>
  <c r="F87" i="2"/>
  <c r="G8" i="3"/>
  <c r="H8" i="3"/>
  <c r="G9" i="3"/>
  <c r="H9" i="3"/>
  <c r="G10" i="3"/>
  <c r="H10" i="3"/>
  <c r="G11" i="3"/>
  <c r="H11" i="3"/>
  <c r="G12" i="3"/>
  <c r="H12" i="3"/>
  <c r="G13" i="3"/>
  <c r="H13" i="3"/>
  <c r="D7" i="3"/>
  <c r="F7" i="3"/>
  <c r="H7" i="3" s="1"/>
  <c r="C7" i="3"/>
  <c r="F36" i="18"/>
  <c r="F52" i="18" s="1"/>
  <c r="E36" i="18"/>
  <c r="D36" i="18"/>
  <c r="D52" i="18" s="1"/>
  <c r="D69" i="14" s="1"/>
  <c r="C36" i="18"/>
  <c r="C52" i="18" s="1"/>
  <c r="C69" i="14" s="1"/>
  <c r="D40" i="19"/>
  <c r="E40" i="19"/>
  <c r="F40" i="19"/>
  <c r="F43" i="19" s="1"/>
  <c r="F64" i="14" s="1"/>
  <c r="C40" i="19"/>
  <c r="F63" i="14"/>
  <c r="D62" i="14"/>
  <c r="E62" i="14"/>
  <c r="F62" i="14"/>
  <c r="C62" i="14"/>
  <c r="D19" i="19"/>
  <c r="D61" i="14" s="1"/>
  <c r="E19" i="19"/>
  <c r="E61" i="14" s="1"/>
  <c r="F61" i="14"/>
  <c r="C19" i="19"/>
  <c r="C61" i="14" s="1"/>
  <c r="H20" i="19"/>
  <c r="H21" i="19"/>
  <c r="H22" i="19"/>
  <c r="H23" i="19"/>
  <c r="H24" i="19"/>
  <c r="H26" i="19"/>
  <c r="H29" i="19"/>
  <c r="H35" i="19"/>
  <c r="H37" i="19"/>
  <c r="H38" i="19"/>
  <c r="H39" i="19"/>
  <c r="H41" i="19"/>
  <c r="H42" i="19"/>
  <c r="H10" i="19"/>
  <c r="H11" i="19"/>
  <c r="H12" i="19"/>
  <c r="H13" i="19"/>
  <c r="H14" i="19"/>
  <c r="H15" i="19"/>
  <c r="H16" i="19"/>
  <c r="D9" i="19"/>
  <c r="E9" i="19"/>
  <c r="F9" i="19"/>
  <c r="C9" i="19"/>
  <c r="D53" i="14"/>
  <c r="E53" i="14"/>
  <c r="F53" i="14"/>
  <c r="D55" i="14"/>
  <c r="E55" i="14"/>
  <c r="F55" i="14"/>
  <c r="D57" i="14"/>
  <c r="E57" i="14"/>
  <c r="F57" i="14"/>
  <c r="C55" i="14"/>
  <c r="C57" i="14"/>
  <c r="C53" i="14"/>
  <c r="D47" i="14"/>
  <c r="E47" i="14"/>
  <c r="F47" i="14"/>
  <c r="D48" i="14"/>
  <c r="E48" i="14"/>
  <c r="F48" i="14"/>
  <c r="C48" i="14"/>
  <c r="C47" i="14"/>
  <c r="D38" i="14"/>
  <c r="E38" i="14"/>
  <c r="F38" i="14"/>
  <c r="C38" i="14"/>
  <c r="D37" i="14"/>
  <c r="E37" i="14"/>
  <c r="F37" i="14"/>
  <c r="C37" i="14"/>
  <c r="D36" i="14"/>
  <c r="E36" i="14"/>
  <c r="F36" i="14"/>
  <c r="C36" i="14"/>
  <c r="D35" i="14"/>
  <c r="E35" i="14"/>
  <c r="F35" i="14"/>
  <c r="C35" i="14"/>
  <c r="G42" i="14"/>
  <c r="G43" i="14"/>
  <c r="G44" i="14"/>
  <c r="G45" i="14"/>
  <c r="G51" i="14"/>
  <c r="G52" i="14"/>
  <c r="H42" i="14"/>
  <c r="H43" i="14"/>
  <c r="H44" i="14"/>
  <c r="H45" i="14"/>
  <c r="H51" i="14"/>
  <c r="H52" i="14"/>
  <c r="C25" i="14"/>
  <c r="D87" i="2"/>
  <c r="C87" i="2"/>
  <c r="D86" i="2"/>
  <c r="E86" i="2"/>
  <c r="C86" i="2"/>
  <c r="D85" i="2"/>
  <c r="C85" i="2"/>
  <c r="D84" i="2"/>
  <c r="E84" i="2"/>
  <c r="C84" i="2"/>
  <c r="G53" i="2"/>
  <c r="G54" i="2"/>
  <c r="G55" i="2"/>
  <c r="G56" i="2"/>
  <c r="G57" i="2"/>
  <c r="G58" i="2"/>
  <c r="G50" i="2"/>
  <c r="G51" i="2"/>
  <c r="G49" i="2"/>
  <c r="G44" i="2"/>
  <c r="H91" i="2"/>
  <c r="H92" i="2"/>
  <c r="H93" i="2"/>
  <c r="H94" i="2"/>
  <c r="E95" i="2"/>
  <c r="F95" i="2"/>
  <c r="H90" i="2"/>
  <c r="H84" i="2"/>
  <c r="F40" i="2"/>
  <c r="E29" i="14"/>
  <c r="H10" i="2"/>
  <c r="H11" i="2"/>
  <c r="H12" i="2"/>
  <c r="H13" i="2"/>
  <c r="H14" i="2"/>
  <c r="H15" i="2"/>
  <c r="H16" i="2"/>
  <c r="H1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9" i="2"/>
  <c r="H50" i="2"/>
  <c r="H51" i="2"/>
  <c r="H53" i="2"/>
  <c r="H54" i="2"/>
  <c r="H55" i="2"/>
  <c r="H56" i="2"/>
  <c r="H57" i="2"/>
  <c r="H58" i="2"/>
  <c r="H60" i="2"/>
  <c r="H61" i="2"/>
  <c r="H62" i="2"/>
  <c r="H63" i="2"/>
  <c r="H65" i="2"/>
  <c r="H66" i="2"/>
  <c r="H68" i="2"/>
  <c r="H69" i="2"/>
  <c r="H71" i="2"/>
  <c r="H72" i="2"/>
  <c r="H73" i="2"/>
  <c r="H74" i="2"/>
  <c r="H76" i="2"/>
  <c r="H77" i="2"/>
  <c r="H80" i="2"/>
  <c r="H8" i="2"/>
  <c r="D81" i="14"/>
  <c r="C81" i="14"/>
  <c r="D113" i="14"/>
  <c r="C113" i="14"/>
  <c r="D109" i="14"/>
  <c r="C109" i="14"/>
  <c r="D40" i="2"/>
  <c r="D29" i="14" s="1"/>
  <c r="C40" i="2"/>
  <c r="C29" i="14" s="1"/>
  <c r="D67" i="2"/>
  <c r="D40" i="14" s="1"/>
  <c r="E67" i="2"/>
  <c r="E40" i="14" s="1"/>
  <c r="F67" i="2"/>
  <c r="F40" i="14" s="1"/>
  <c r="C67" i="2"/>
  <c r="C40" i="14" s="1"/>
  <c r="D64" i="2"/>
  <c r="D39" i="14" s="1"/>
  <c r="E64" i="2"/>
  <c r="E39" i="14" s="1"/>
  <c r="F64" i="2"/>
  <c r="F39" i="14" s="1"/>
  <c r="C64" i="2"/>
  <c r="C39" i="14" s="1"/>
  <c r="D52" i="2"/>
  <c r="C52" i="2"/>
  <c r="C31" i="14" s="1"/>
  <c r="D48" i="2"/>
  <c r="D30" i="14" s="1"/>
  <c r="E30" i="14"/>
  <c r="C48" i="2"/>
  <c r="C30" i="14" s="1"/>
  <c r="G80" i="2"/>
  <c r="D95" i="2"/>
  <c r="C95" i="2"/>
  <c r="G94" i="2"/>
  <c r="G93" i="2"/>
  <c r="G92" i="2"/>
  <c r="G91" i="2"/>
  <c r="G90" i="2"/>
  <c r="G61" i="2"/>
  <c r="D9" i="2"/>
  <c r="D26" i="14" s="1"/>
  <c r="D27" i="14" s="1"/>
  <c r="D19" i="2"/>
  <c r="E19" i="2"/>
  <c r="E28" i="14" s="1"/>
  <c r="F19" i="2"/>
  <c r="F28" i="14" s="1"/>
  <c r="C9" i="2"/>
  <c r="C18" i="2" s="1"/>
  <c r="C19" i="2"/>
  <c r="C28" i="14" s="1"/>
  <c r="P29" i="9"/>
  <c r="P28" i="9"/>
  <c r="G24" i="19"/>
  <c r="K50" i="10"/>
  <c r="G42" i="19"/>
  <c r="G38" i="19"/>
  <c r="G37" i="19"/>
  <c r="G35" i="19"/>
  <c r="G27" i="19" s="1"/>
  <c r="G26" i="19"/>
  <c r="G23" i="19"/>
  <c r="G22" i="19"/>
  <c r="G21" i="19"/>
  <c r="G20" i="19"/>
  <c r="G16" i="19"/>
  <c r="G15" i="19"/>
  <c r="G14" i="19"/>
  <c r="G13" i="19"/>
  <c r="G12" i="19"/>
  <c r="G11" i="19"/>
  <c r="G10" i="19"/>
  <c r="G77" i="2"/>
  <c r="G76" i="2"/>
  <c r="G74" i="2"/>
  <c r="G71" i="2"/>
  <c r="G69" i="2"/>
  <c r="G65" i="2"/>
  <c r="G63" i="2"/>
  <c r="G62" i="2"/>
  <c r="G60" i="2"/>
  <c r="G47" i="2"/>
  <c r="G46" i="2"/>
  <c r="G45" i="2"/>
  <c r="G43" i="2"/>
  <c r="G27" i="2"/>
  <c r="G26" i="2"/>
  <c r="G25" i="2"/>
  <c r="G24" i="2"/>
  <c r="G23" i="2"/>
  <c r="G22" i="2"/>
  <c r="G21" i="2"/>
  <c r="G20" i="2"/>
  <c r="G17" i="2"/>
  <c r="G16" i="2"/>
  <c r="G15" i="2"/>
  <c r="G14" i="2"/>
  <c r="G13" i="2"/>
  <c r="G12" i="2"/>
  <c r="G11" i="2"/>
  <c r="G10" i="2"/>
  <c r="F84" i="14" l="1"/>
  <c r="G84" i="14" s="1"/>
  <c r="W42" i="9"/>
  <c r="X42" i="9"/>
  <c r="H18" i="18"/>
  <c r="G18" i="18"/>
  <c r="H52" i="18"/>
  <c r="G52" i="18"/>
  <c r="M42" i="10"/>
  <c r="J42" i="10"/>
  <c r="N54" i="9"/>
  <c r="F31" i="14"/>
  <c r="F79" i="2"/>
  <c r="E31" i="14"/>
  <c r="E32" i="14" s="1"/>
  <c r="E79" i="2"/>
  <c r="D31" i="14"/>
  <c r="D79" i="2"/>
  <c r="G84" i="2"/>
  <c r="E83" i="14"/>
  <c r="E81" i="14" s="1"/>
  <c r="G78" i="14"/>
  <c r="F29" i="14"/>
  <c r="H29" i="14" s="1"/>
  <c r="G40" i="2"/>
  <c r="F26" i="14"/>
  <c r="F27" i="14" s="1"/>
  <c r="D28" i="14"/>
  <c r="D32" i="14" s="1"/>
  <c r="E52" i="18"/>
  <c r="E69" i="14" s="1"/>
  <c r="G110" i="14"/>
  <c r="C106" i="14"/>
  <c r="C107" i="14" s="1"/>
  <c r="C90" i="14"/>
  <c r="H86" i="2"/>
  <c r="F69" i="14"/>
  <c r="E106" i="14"/>
  <c r="E107" i="14" s="1"/>
  <c r="E90" i="14"/>
  <c r="G115" i="14"/>
  <c r="H36" i="19"/>
  <c r="G52" i="2"/>
  <c r="D106" i="14"/>
  <c r="D107" i="14" s="1"/>
  <c r="D90" i="14"/>
  <c r="H52" i="2"/>
  <c r="H83" i="2"/>
  <c r="G75" i="14"/>
  <c r="G9" i="19"/>
  <c r="E63" i="14"/>
  <c r="H63" i="14" s="1"/>
  <c r="H40" i="19"/>
  <c r="H27" i="19"/>
  <c r="D43" i="19"/>
  <c r="D64" i="14" s="1"/>
  <c r="H67" i="14"/>
  <c r="G80" i="14"/>
  <c r="H91" i="14"/>
  <c r="H75" i="14"/>
  <c r="G99" i="14"/>
  <c r="G9" i="20"/>
  <c r="H85" i="14"/>
  <c r="G85" i="14"/>
  <c r="T42" i="9"/>
  <c r="P42" i="9"/>
  <c r="O42" i="9"/>
  <c r="AA18" i="9"/>
  <c r="AD8" i="9"/>
  <c r="AA8" i="9"/>
  <c r="H82" i="14"/>
  <c r="G82" i="14"/>
  <c r="E113" i="14"/>
  <c r="G116" i="14"/>
  <c r="N66" i="10"/>
  <c r="L14" i="10"/>
  <c r="N23" i="10"/>
  <c r="G7" i="3"/>
  <c r="H79" i="14"/>
  <c r="E18" i="18"/>
  <c r="H8" i="18"/>
  <c r="G8" i="18"/>
  <c r="E66" i="14"/>
  <c r="D34" i="18"/>
  <c r="H62" i="14"/>
  <c r="G19" i="19"/>
  <c r="H19" i="19"/>
  <c r="C43" i="19"/>
  <c r="C64" i="14" s="1"/>
  <c r="E43" i="19"/>
  <c r="H9" i="19"/>
  <c r="G36" i="19"/>
  <c r="H85" i="2"/>
  <c r="H19" i="2"/>
  <c r="H116" i="14"/>
  <c r="H115" i="14"/>
  <c r="H56" i="14"/>
  <c r="E109" i="14"/>
  <c r="G112" i="14"/>
  <c r="F113" i="14"/>
  <c r="H94" i="14"/>
  <c r="H99" i="14"/>
  <c r="H95" i="2"/>
  <c r="G83" i="2"/>
  <c r="H9" i="2"/>
  <c r="E78" i="2"/>
  <c r="G67" i="2"/>
  <c r="H87" i="2"/>
  <c r="D78" i="2"/>
  <c r="C78" i="2"/>
  <c r="G64" i="2"/>
  <c r="G85" i="2"/>
  <c r="H64" i="2"/>
  <c r="H40" i="2"/>
  <c r="H67" i="2"/>
  <c r="H25" i="14"/>
  <c r="G95" i="2"/>
  <c r="F78" i="2"/>
  <c r="H48" i="2"/>
  <c r="G87" i="2"/>
  <c r="C59" i="2"/>
  <c r="C82" i="2" s="1"/>
  <c r="H28" i="14"/>
  <c r="G19" i="2"/>
  <c r="G9" i="2"/>
  <c r="G121" i="14"/>
  <c r="E118" i="14"/>
  <c r="E123" i="14"/>
  <c r="N10" i="10"/>
  <c r="L24" i="10"/>
  <c r="N14" i="10"/>
  <c r="L10" i="10"/>
  <c r="H80" i="14"/>
  <c r="G55" i="14"/>
  <c r="H40" i="14"/>
  <c r="H48" i="14"/>
  <c r="D58" i="14"/>
  <c r="G77" i="14"/>
  <c r="E74" i="14"/>
  <c r="F17" i="11" s="1"/>
  <c r="H78" i="14"/>
  <c r="G61" i="14"/>
  <c r="G62" i="14"/>
  <c r="G76" i="14"/>
  <c r="G114" i="14"/>
  <c r="H111" i="14"/>
  <c r="G35" i="14"/>
  <c r="H55" i="14"/>
  <c r="G53" i="14"/>
  <c r="G56" i="14"/>
  <c r="G94" i="14"/>
  <c r="H76" i="14"/>
  <c r="C58" i="14"/>
  <c r="H77" i="14"/>
  <c r="G25" i="14"/>
  <c r="G91" i="14"/>
  <c r="H103" i="14"/>
  <c r="G111" i="14"/>
  <c r="F109" i="14"/>
  <c r="H114" i="14"/>
  <c r="H36" i="14"/>
  <c r="H38" i="14"/>
  <c r="E58" i="14"/>
  <c r="H119" i="14"/>
  <c r="H112" i="14"/>
  <c r="F118" i="14"/>
  <c r="G63" i="14"/>
  <c r="H61" i="14"/>
  <c r="F49" i="14"/>
  <c r="G40" i="14"/>
  <c r="C49" i="14"/>
  <c r="H54" i="14"/>
  <c r="E122" i="14"/>
  <c r="G122" i="14" s="1"/>
  <c r="G120" i="14"/>
  <c r="G119" i="14"/>
  <c r="D49" i="14"/>
  <c r="H39" i="14"/>
  <c r="G48" i="14"/>
  <c r="G39" i="14"/>
  <c r="C118" i="14"/>
  <c r="H120" i="14"/>
  <c r="H110" i="14"/>
  <c r="H35" i="14"/>
  <c r="G36" i="14"/>
  <c r="G37" i="14"/>
  <c r="G38" i="14"/>
  <c r="G47" i="14"/>
  <c r="G57" i="14"/>
  <c r="H121" i="14"/>
  <c r="E7" i="11"/>
  <c r="G30" i="14"/>
  <c r="E49" i="14"/>
  <c r="H30" i="14"/>
  <c r="F58" i="14"/>
  <c r="F74" i="14"/>
  <c r="G17" i="11" s="1"/>
  <c r="F18" i="2"/>
  <c r="F124" i="14"/>
  <c r="L23" i="10"/>
  <c r="F126" i="14"/>
  <c r="L25" i="10"/>
  <c r="Q43" i="9"/>
  <c r="AE28" i="9"/>
  <c r="C66" i="14"/>
  <c r="D66" i="14"/>
  <c r="C26" i="14"/>
  <c r="C79" i="2"/>
  <c r="D18" i="2"/>
  <c r="D59" i="2" s="1"/>
  <c r="G48" i="2"/>
  <c r="H57" i="14"/>
  <c r="H53" i="14"/>
  <c r="H47" i="14"/>
  <c r="H37" i="14"/>
  <c r="C34" i="18"/>
  <c r="C68" i="14" s="1"/>
  <c r="C74" i="14"/>
  <c r="D74" i="14"/>
  <c r="E17" i="11" s="1"/>
  <c r="E18" i="2"/>
  <c r="E59" i="2" s="1"/>
  <c r="G103" i="14"/>
  <c r="N25" i="10"/>
  <c r="C122" i="14"/>
  <c r="G54" i="14"/>
  <c r="F125" i="14"/>
  <c r="N24" i="10"/>
  <c r="AD18" i="9"/>
  <c r="S42" i="9"/>
  <c r="AA42" i="9"/>
  <c r="H84" i="14" l="1"/>
  <c r="F81" i="14"/>
  <c r="G81" i="14" s="1"/>
  <c r="D50" i="14"/>
  <c r="H83" i="14"/>
  <c r="G83" i="14"/>
  <c r="H31" i="14"/>
  <c r="G31" i="14"/>
  <c r="C88" i="2"/>
  <c r="C33" i="14" s="1"/>
  <c r="G29" i="14"/>
  <c r="F32" i="14"/>
  <c r="H107" i="14"/>
  <c r="G107" i="14"/>
  <c r="G106" i="14"/>
  <c r="H106" i="14"/>
  <c r="G109" i="14"/>
  <c r="H109" i="14"/>
  <c r="H113" i="14"/>
  <c r="H69" i="14"/>
  <c r="AE42" i="9"/>
  <c r="G113" i="14"/>
  <c r="C123" i="14"/>
  <c r="D68" i="14"/>
  <c r="D65" i="18"/>
  <c r="G69" i="14"/>
  <c r="F34" i="18"/>
  <c r="H43" i="19"/>
  <c r="E64" i="14"/>
  <c r="G43" i="19"/>
  <c r="G79" i="2"/>
  <c r="H78" i="2"/>
  <c r="C70" i="2"/>
  <c r="C75" i="2" s="1"/>
  <c r="C17" i="19" s="1"/>
  <c r="H122" i="14"/>
  <c r="G28" i="14"/>
  <c r="G78" i="2"/>
  <c r="E50" i="14"/>
  <c r="H79" i="2"/>
  <c r="H118" i="14"/>
  <c r="F18" i="11"/>
  <c r="G118" i="14"/>
  <c r="G90" i="14"/>
  <c r="H90" i="14"/>
  <c r="D71" i="14"/>
  <c r="C71" i="14"/>
  <c r="D18" i="11"/>
  <c r="M43" i="9"/>
  <c r="U43" i="9"/>
  <c r="Y43" i="9"/>
  <c r="F7" i="11"/>
  <c r="G26" i="14"/>
  <c r="F50" i="14"/>
  <c r="G7" i="11"/>
  <c r="H26" i="14"/>
  <c r="G125" i="14"/>
  <c r="H125" i="14"/>
  <c r="N18" i="10"/>
  <c r="L18" i="10"/>
  <c r="E82" i="2"/>
  <c r="E88" i="2" s="1"/>
  <c r="E33" i="14" s="1"/>
  <c r="E70" i="2"/>
  <c r="E75" i="2" s="1"/>
  <c r="E17" i="19" s="1"/>
  <c r="E18" i="11"/>
  <c r="D70" i="2"/>
  <c r="D75" i="2" s="1"/>
  <c r="D88" i="2"/>
  <c r="D33" i="14" s="1"/>
  <c r="C27" i="14"/>
  <c r="C50" i="14"/>
  <c r="F66" i="14"/>
  <c r="Z43" i="9"/>
  <c r="N43" i="9"/>
  <c r="V43" i="9"/>
  <c r="R43" i="9"/>
  <c r="G126" i="14"/>
  <c r="H126" i="14"/>
  <c r="G124" i="14"/>
  <c r="H124" i="14"/>
  <c r="F59" i="2"/>
  <c r="F70" i="2" s="1"/>
  <c r="F75" i="2" s="1"/>
  <c r="G18" i="2"/>
  <c r="H18" i="2"/>
  <c r="G18" i="11"/>
  <c r="G74" i="14"/>
  <c r="H74" i="14"/>
  <c r="G58" i="14"/>
  <c r="H58" i="14"/>
  <c r="G49" i="14"/>
  <c r="H49" i="14"/>
  <c r="D41" i="14"/>
  <c r="D46" i="14" s="1"/>
  <c r="H81" i="14" l="1"/>
  <c r="F65" i="18"/>
  <c r="H65" i="18" s="1"/>
  <c r="H34" i="18"/>
  <c r="G34" i="18"/>
  <c r="H64" i="14"/>
  <c r="G64" i="14"/>
  <c r="D8" i="11"/>
  <c r="C34" i="14"/>
  <c r="D13" i="11"/>
  <c r="AD43" i="9"/>
  <c r="AC43" i="9"/>
  <c r="D89" i="14"/>
  <c r="D87" i="14"/>
  <c r="D68" i="18"/>
  <c r="E13" i="11"/>
  <c r="E8" i="11"/>
  <c r="F8" i="11"/>
  <c r="F13" i="11"/>
  <c r="E10" i="11"/>
  <c r="E9" i="11"/>
  <c r="E11" i="11"/>
  <c r="D72" i="14"/>
  <c r="E34" i="18"/>
  <c r="E65" i="18" s="1"/>
  <c r="F68" i="14"/>
  <c r="D88" i="14"/>
  <c r="D34" i="14"/>
  <c r="F123" i="14"/>
  <c r="L22" i="10"/>
  <c r="N22" i="10"/>
  <c r="H27" i="14"/>
  <c r="G27" i="14"/>
  <c r="G59" i="2"/>
  <c r="H59" i="2"/>
  <c r="D7" i="11"/>
  <c r="C32" i="14"/>
  <c r="C41" i="14" s="1"/>
  <c r="C46" i="14" s="1"/>
  <c r="E34" i="14"/>
  <c r="G50" i="14"/>
  <c r="H50" i="14"/>
  <c r="E41" i="14"/>
  <c r="E46" i="14" s="1"/>
  <c r="G65" i="18" l="1"/>
  <c r="E68" i="18"/>
  <c r="F68" i="18"/>
  <c r="F71" i="14"/>
  <c r="E89" i="14"/>
  <c r="E87" i="14"/>
  <c r="D10" i="11"/>
  <c r="C89" i="14"/>
  <c r="F11" i="11"/>
  <c r="F10" i="11"/>
  <c r="F9" i="11"/>
  <c r="E68" i="14"/>
  <c r="C87" i="14"/>
  <c r="C88" i="14"/>
  <c r="D9" i="11"/>
  <c r="D11" i="11"/>
  <c r="G70" i="14"/>
  <c r="H70" i="14"/>
  <c r="F88" i="2"/>
  <c r="G82" i="2"/>
  <c r="H82" i="2"/>
  <c r="E88" i="14"/>
  <c r="G70" i="2"/>
  <c r="H70" i="2"/>
  <c r="F41" i="14"/>
  <c r="G32" i="14"/>
  <c r="H32" i="14"/>
  <c r="G123" i="14"/>
  <c r="H123" i="14"/>
  <c r="H68" i="18" l="1"/>
  <c r="G68" i="18"/>
  <c r="E71" i="14"/>
  <c r="G71" i="14" s="1"/>
  <c r="H71" i="14"/>
  <c r="F72" i="14"/>
  <c r="H68" i="14"/>
  <c r="H66" i="14"/>
  <c r="G66" i="14"/>
  <c r="G68" i="14"/>
  <c r="H75" i="2"/>
  <c r="G75" i="2"/>
  <c r="G41" i="14"/>
  <c r="H41" i="14"/>
  <c r="F46" i="14"/>
  <c r="F33" i="14"/>
  <c r="H88" i="2"/>
  <c r="G88" i="2"/>
  <c r="E72" i="14" l="1"/>
  <c r="G72" i="14" s="1"/>
  <c r="F89" i="14"/>
  <c r="F87" i="14"/>
  <c r="G8" i="11"/>
  <c r="G13" i="11"/>
  <c r="G10" i="11"/>
  <c r="G9" i="11"/>
  <c r="G11" i="11"/>
  <c r="F34" i="14"/>
  <c r="G33" i="14"/>
  <c r="H33" i="14"/>
  <c r="F88" i="14"/>
  <c r="H46" i="14"/>
  <c r="G46" i="14"/>
  <c r="H72" i="14" l="1"/>
  <c r="H87" i="14"/>
  <c r="G87" i="14"/>
  <c r="H89" i="14"/>
  <c r="G89" i="14"/>
  <c r="H88" i="14"/>
  <c r="G88" i="14"/>
  <c r="G34" i="14"/>
  <c r="H34" i="14"/>
  <c r="C65" i="18"/>
  <c r="C68" i="18" s="1"/>
  <c r="C72" i="14" s="1"/>
</calcChain>
</file>

<file path=xl/sharedStrings.xml><?xml version="1.0" encoding="utf-8"?>
<sst xmlns="http://schemas.openxmlformats.org/spreadsheetml/2006/main" count="1121" uniqueCount="594">
  <si>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</si>
  <si>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</si>
  <si>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</si>
  <si>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</si>
  <si>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</si>
  <si>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</si>
  <si>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</si>
  <si>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</si>
  <si>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</si>
  <si>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</si>
  <si>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</si>
  <si>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</si>
  <si>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</si>
  <si>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</si>
  <si>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</si>
  <si>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</si>
  <si>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</si>
  <si>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</si>
  <si>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</si>
  <si>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</si>
  <si>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</si>
  <si>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</si>
  <si>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</si>
  <si>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</si>
  <si>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</si>
  <si>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</si>
  <si>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</si>
  <si>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</si>
  <si>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</si>
  <si>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</si>
  <si>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</si>
  <si>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</si>
  <si>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</si>
  <si>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</si>
  <si>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</si>
  <si>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</si>
  <si>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</si>
  <si>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</si>
  <si>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</si>
  <si>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</si>
  <si>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</si>
  <si>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</si>
  <si>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</si>
  <si>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</si>
  <si>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</si>
  <si>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</si>
  <si>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</si>
  <si>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</si>
  <si>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</si>
  <si>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</si>
  <si>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</si>
  <si>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</si>
  <si>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</si>
  <si>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</si>
  <si>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</si>
  <si>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</si>
  <si>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</si>
  <si>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</si>
  <si>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</si>
  <si>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</si>
  <si>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</si>
  <si>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</si>
  <si>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</si>
  <si>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</si>
  <si>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</si>
  <si>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</si>
  <si>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</si>
  <si>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</si>
  <si>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</si>
  <si>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</si>
  <si>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</si>
  <si>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</si>
  <si>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</si>
  <si>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</si>
  <si>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</si>
  <si>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</si>
  <si>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</si>
  <si>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</si>
  <si>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</si>
  <si>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</si>
  <si>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</si>
  <si>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</si>
  <si>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</si>
  <si>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</si>
  <si>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</si>
  <si>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</si>
  <si>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</si>
  <si>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</si>
  <si>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</si>
  <si>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</si>
  <si>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</si>
  <si>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</si>
  <si>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</si>
  <si>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</si>
  <si>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</si>
  <si>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</si>
  <si>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</si>
  <si>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</si>
  <si>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</si>
  <si>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</si>
  <si>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</si>
  <si>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</si>
  <si>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</si>
  <si>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</si>
  <si>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</si>
  <si>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</si>
  <si>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</si>
  <si>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</si>
  <si>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</si>
  <si>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</si>
  <si>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</si>
  <si>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</si>
  <si>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</si>
  <si>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</si>
  <si>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</si>
  <si>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</si>
  <si>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</si>
  <si>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</si>
  <si>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</si>
  <si>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</si>
  <si>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</si>
  <si>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</si>
  <si>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</si>
  <si>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</si>
  <si>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</si>
  <si>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</si>
  <si>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</si>
  <si>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</si>
  <si>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</si>
  <si>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</si>
  <si>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</si>
  <si>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</si>
  <si>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</si>
  <si>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</si>
  <si>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</si>
  <si>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</si>
  <si>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</si>
  <si>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</si>
  <si>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</si>
  <si>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</si>
  <si>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</si>
  <si>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</si>
  <si>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</si>
  <si>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</si>
  <si>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</si>
  <si>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</si>
  <si>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</si>
  <si>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</si>
  <si>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</si>
  <si>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 xml:space="preserve">          </t>
  </si>
  <si>
    <t>Коди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</si>
  <si>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</si>
  <si>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</si>
  <si>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</si>
  <si>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</si>
  <si>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</si>
  <si>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</si>
  <si>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</si>
  <si>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</si>
  <si>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</si>
  <si>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</si>
  <si>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</si>
  <si>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</si>
  <si>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</si>
  <si>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</si>
  <si>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</si>
  <si>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</si>
  <si>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</si>
  <si>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</si>
  <si>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</si>
  <si>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</si>
  <si>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</si>
  <si>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</si>
  <si>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</si>
  <si>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</si>
  <si>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</si>
  <si>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</si>
  <si>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</si>
  <si>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</si>
  <si>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</si>
  <si>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</si>
  <si>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</si>
  <si>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</si>
  <si>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</si>
  <si>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</si>
  <si>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</si>
  <si>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</si>
  <si>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</si>
  <si>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</si>
  <si>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</si>
  <si>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</si>
  <si>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</si>
  <si>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</si>
  <si>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</si>
  <si>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</si>
  <si>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</si>
  <si>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</si>
  <si>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</si>
  <si>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</si>
  <si>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</si>
  <si>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</si>
  <si>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</si>
  <si>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</si>
  <si>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</si>
  <si>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</si>
  <si>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</si>
  <si>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</si>
  <si>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</si>
  <si>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</si>
  <si>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</si>
  <si>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</si>
  <si>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</si>
  <si>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</si>
  <si>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</si>
  <si>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</si>
  <si>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</si>
  <si>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</si>
  <si>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</si>
  <si>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</si>
  <si>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</si>
  <si>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</si>
  <si>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</si>
  <si>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</si>
  <si>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</si>
  <si>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</si>
  <si>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</si>
  <si>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</si>
  <si>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</si>
  <si>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</si>
  <si>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</si>
  <si>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</si>
  <si>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</si>
  <si>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</si>
  <si>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</si>
  <si>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</si>
  <si>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</si>
  <si>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</si>
  <si>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</si>
  <si>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</si>
  <si>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</si>
  <si>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</si>
  <si>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</si>
  <si>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</si>
  <si>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</si>
  <si>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</si>
  <si>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</si>
  <si>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</si>
  <si>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</si>
  <si>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</si>
  <si>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</si>
  <si>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</si>
  <si>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</si>
  <si>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</si>
  <si>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</si>
  <si>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</si>
  <si>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</si>
  <si>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</si>
  <si>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</si>
  <si>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</si>
  <si>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</si>
  <si>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</si>
  <si>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</si>
  <si>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</si>
  <si>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</si>
  <si>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</si>
  <si>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</si>
  <si>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</si>
  <si>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</si>
  <si>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</si>
  <si>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</si>
  <si>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</si>
  <si>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</si>
  <si>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</si>
  <si>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</si>
  <si>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</si>
  <si>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</si>
  <si>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</si>
  <si>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</si>
  <si>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</si>
  <si>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</si>
  <si>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</si>
  <si>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</si>
  <si>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</si>
  <si>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</si>
  <si>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</si>
  <si>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</si>
  <si>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</si>
  <si>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</si>
  <si>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</si>
  <si>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</si>
  <si>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</si>
  <si>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</si>
  <si>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</si>
  <si>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</si>
  <si>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</si>
  <si>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</si>
  <si>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</si>
  <si>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</si>
  <si>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</si>
  <si>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</si>
  <si>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</si>
  <si>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</si>
  <si>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</si>
  <si>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</si>
  <si>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</si>
  <si>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</si>
  <si>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</si>
  <si>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</si>
  <si>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</si>
  <si>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</si>
  <si>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</si>
  <si>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</si>
  <si>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</si>
  <si>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</si>
  <si>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</si>
  <si>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</si>
  <si>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</si>
  <si>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</si>
  <si>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</si>
  <si>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</si>
  <si>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</si>
  <si>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</si>
  <si>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</si>
  <si>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</si>
  <si>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</si>
  <si>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</si>
  <si>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</si>
  <si>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</si>
  <si>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</si>
  <si>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</si>
  <si>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</si>
  <si>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</si>
  <si>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</si>
  <si>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</si>
  <si>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</si>
  <si>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</si>
  <si>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</si>
  <si>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</si>
  <si>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(тис.грн.)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</si>
  <si>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</si>
  <si>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</si>
  <si>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</si>
  <si>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</si>
  <si>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</si>
  <si>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</si>
  <si>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</si>
  <si>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</si>
  <si>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</si>
  <si>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</si>
  <si>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</si>
  <si>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</si>
  <si>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</si>
  <si>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</si>
  <si>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</si>
  <si>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</si>
  <si>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</si>
  <si>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</si>
  <si>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</si>
  <si>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</si>
  <si>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</si>
  <si>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</si>
  <si>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</si>
  <si>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</si>
  <si>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</si>
  <si>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</si>
  <si>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</si>
  <si>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</si>
  <si>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</si>
  <si>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</si>
  <si>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</si>
  <si>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</si>
  <si>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</si>
  <si>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</si>
  <si>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</si>
  <si>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Директор КП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</si>
  <si>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</si>
  <si>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</si>
  <si>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</si>
  <si>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</si>
  <si>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</si>
  <si>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</si>
  <si>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</si>
  <si>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</si>
  <si>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</si>
  <si>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тис.грн</t>
  </si>
  <si>
    <t>Надходженнґ від отримання субсидій, дотацій</t>
  </si>
  <si>
    <t>Надходження від відсотків за залишками коштів на поточних рахунках</t>
  </si>
  <si>
    <t>Надходженнґ від повернення авансів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</si>
  <si>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</si>
  <si>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</si>
  <si>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</si>
  <si>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</si>
  <si>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</si>
  <si>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</si>
  <si>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</si>
  <si>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</si>
  <si>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</si>
  <si>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t>капітальне будівництво (розшифрувати)</t>
  </si>
  <si>
    <t>тис.грн (без ПДВ)</t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</si>
  <si>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</si>
  <si>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</si>
  <si>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</si>
  <si>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</si>
  <si>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</si>
  <si>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6"/>
        <rFont val="Times New Roman"/>
        <family val="1"/>
        <charset val="204"/>
      </rPr>
      <t>,
у тому числі:</t>
    </r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</si>
  <si>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</si>
  <si>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</si>
  <si>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</si>
  <si>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</si>
  <si>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</si>
  <si>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</si>
  <si>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</si>
  <si>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Відхилення,
(%)</t>
  </si>
  <si>
    <t>відхилення (+,-),</t>
  </si>
  <si>
    <t>Надходження грошових коштів від операційної діяльності</t>
  </si>
  <si>
    <t>Інші надходження, усього, у тому числі:</t>
  </si>
  <si>
    <t>придбання (створення) нематеріальних активів, усього, у тому числі:</t>
  </si>
  <si>
    <t xml:space="preserve">капітальний ремонт, усього, у тому числі: 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</si>
  <si>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</si>
  <si>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</si>
  <si>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</si>
  <si>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 xml:space="preserve">Усього нарахованих виплат </t>
  </si>
  <si>
    <t>Інші цілі, усього, у тому числі:</t>
  </si>
  <si>
    <t>Інші фонди, усього, у тому числі:</t>
  </si>
  <si>
    <t>Нараховані до сплати податки, збори та інші обов'язкові платежі</t>
  </si>
  <si>
    <t>інші податки та збори, усього, у тому числі:</t>
  </si>
  <si>
    <t>Нараховані до сплати інші податки, збори та платежі, усього, у тому числі:</t>
  </si>
  <si>
    <t>Нараховані до сплати інші податки, збори та платежі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</si>
  <si>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</si>
  <si>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</si>
  <si>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</si>
  <si>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>комунальними підприємствами, що є власністю Вінницької міської об'єднаної територіальної громади до бюджету Вінницької міської ОТГ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</si>
  <si>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ОТГ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</si>
  <si>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</si>
  <si>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</si>
  <si>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2 "Розрахунки з бюджетом"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</si>
  <si>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</si>
  <si>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</si>
  <si>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</si>
  <si>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придбання (виготовлення) основних засобів,  усього, у тому числі:</t>
  </si>
  <si>
    <t>тис. грн</t>
  </si>
  <si>
    <t>Одиниця виміру</t>
  </si>
  <si>
    <t>за 2019 рік</t>
  </si>
  <si>
    <t xml:space="preserve">минулий 2018 рік </t>
  </si>
  <si>
    <t xml:space="preserve">поточний 2019 рік </t>
  </si>
  <si>
    <t>Звітний 2019 рік</t>
  </si>
  <si>
    <t xml:space="preserve">минулий 
2018 рік </t>
  </si>
  <si>
    <t xml:space="preserve">поточний 
2019 рік </t>
  </si>
  <si>
    <t>Факт минулого 2018 року</t>
  </si>
  <si>
    <t>Факт звітного 2019 року</t>
  </si>
  <si>
    <t>План звітного 2019 року</t>
  </si>
  <si>
    <t xml:space="preserve">минулий
 2018 рік </t>
  </si>
  <si>
    <t>відхилення,
(%)</t>
  </si>
  <si>
    <t>минулий 2018 рік</t>
  </si>
  <si>
    <t>поточний 2019 рік</t>
  </si>
  <si>
    <t xml:space="preserve">Факт
минулого 2018 року
</t>
  </si>
  <si>
    <t>План
звітного 2019 року</t>
  </si>
  <si>
    <t>Факт
звітного 2019 року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</si>
  <si>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</si>
  <si>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</si>
  <si>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Заборгованість станом на 01.01.2019 року</t>
  </si>
  <si>
    <t>Отримано залучених коштів за звітний 2019 рік</t>
  </si>
  <si>
    <t>Повернено залучених коштів за звітний 2019 рік</t>
  </si>
  <si>
    <t>Заборгованість за кредитами станом на 01.01.2019 року</t>
  </si>
  <si>
    <t>Заборгованість станом на 01.01.2020 року</t>
  </si>
  <si>
    <t xml:space="preserve">факт 
минулого 2018 року
</t>
  </si>
  <si>
    <t>план
звітного 2019 року</t>
  </si>
  <si>
    <t>факт
звітного 2019 року</t>
  </si>
  <si>
    <t>факт
минулого 2018 року</t>
  </si>
  <si>
    <t>7. Джерела капітальних інвестицій у 2019 році</t>
  </si>
  <si>
    <t xml:space="preserve">минулий 
2019 рік </t>
  </si>
  <si>
    <t>93.19</t>
  </si>
  <si>
    <t>комунальна</t>
  </si>
  <si>
    <t>Комунальне підприємство Центральний міський стадіон"</t>
  </si>
  <si>
    <t>комунальне підприємство</t>
  </si>
  <si>
    <t>м.Вінниця</t>
  </si>
  <si>
    <t>Комітет по фізичній культурі і спорту Вінницької міської ради</t>
  </si>
  <si>
    <t>Фізична культура і спорту</t>
  </si>
  <si>
    <t>Інша діяльність у сфері спорту</t>
  </si>
  <si>
    <t>м.Вінниця, вул.Замостянська, буд.16</t>
  </si>
  <si>
    <t>0432-63-22-53</t>
  </si>
  <si>
    <t>Руденко Сергій Володимирович</t>
  </si>
  <si>
    <t>водопостачання,водовідведення</t>
  </si>
  <si>
    <t>охорона автостоянки</t>
  </si>
  <si>
    <t>технічний звіт</t>
  </si>
  <si>
    <t>податок на землю</t>
  </si>
  <si>
    <t>обслуговування РРО</t>
  </si>
  <si>
    <t>екологічний податок</t>
  </si>
  <si>
    <t>автопослуги</t>
  </si>
  <si>
    <t>вивіз побутових відходів</t>
  </si>
  <si>
    <t>списання матеріалів</t>
  </si>
  <si>
    <t>стоки 20%</t>
  </si>
  <si>
    <t>газ</t>
  </si>
  <si>
    <t>ремонт комп'ютера</t>
  </si>
  <si>
    <t>проект землеустрою</t>
  </si>
  <si>
    <t>банківські послуги</t>
  </si>
  <si>
    <t>Руденко С.В.</t>
  </si>
  <si>
    <t>мікшерний пульт</t>
  </si>
  <si>
    <t>Придбання (створення) нематеріальних активів</t>
  </si>
  <si>
    <t>Капітальний ремонт</t>
  </si>
  <si>
    <t>КП "Центральний міський стадіон"</t>
  </si>
  <si>
    <t>охорона стадіону</t>
  </si>
  <si>
    <t>страхування майна</t>
  </si>
  <si>
    <t>Оренда майна</t>
  </si>
  <si>
    <t>Відшкодування енергоносіїв</t>
  </si>
  <si>
    <t>ГАЗ 31105 121Ь</t>
  </si>
  <si>
    <t>Службове використання</t>
  </si>
  <si>
    <t>(   )</t>
  </si>
  <si>
    <t>реактивна електроенергія</t>
  </si>
  <si>
    <t>транспортування газу</t>
  </si>
  <si>
    <t>медогляд</t>
  </si>
  <si>
    <t>Відшкодування земельного податку</t>
  </si>
  <si>
    <t>ремонт тепломережі</t>
  </si>
  <si>
    <t xml:space="preserve"> Руденко С.В.</t>
  </si>
  <si>
    <t>ПРО ВИКОНАННЯ ПОКАЗНИКІВ ФІНАНСОВОГО ПЛАНУ  
Комунальне підприємство "Центральний міський стадіон"</t>
  </si>
  <si>
    <r>
      <t xml:space="preserve">Орган державного управління  </t>
    </r>
    <r>
      <rPr>
        <b/>
        <i/>
        <sz val="16"/>
        <color theme="1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</si>
  <si>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</si>
  <si>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t xml:space="preserve">      </t>
  </si>
  <si>
    <t>фінансова підтримка з бюджету</t>
  </si>
  <si>
    <t>дотація з  бюджету на покриття збитків</t>
  </si>
  <si>
    <t>надходження від відсотків за залишками коштів на поточних рахунках</t>
  </si>
  <si>
    <t>здача металу і скла</t>
  </si>
  <si>
    <t>брухт чорних металів</t>
  </si>
  <si>
    <t>нарахування пені</t>
  </si>
  <si>
    <t>безкоштовно передані ОЗ ( споруди ) по Ватутіна</t>
  </si>
  <si>
    <t>передача спорт.комплексу вул.Академіка Янгеля, 48</t>
  </si>
  <si>
    <t>благодійний внесок</t>
  </si>
  <si>
    <t>інший дохід ( дохід від ОЗ, в т.ч. нарахована аммортизація ОЗ )</t>
  </si>
  <si>
    <r>
      <t>Інші надходження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</si>
  <si>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придбання (виготовлення) основних засобів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</si>
  <si>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6"/>
        <color theme="1"/>
        <rFont val="Times New Roman"/>
        <family val="1"/>
        <charset val="204"/>
      </rPr>
      <t xml:space="preserve"> </t>
    </r>
  </si>
  <si>
    <r>
      <t xml:space="preserve">Цільове фінансування </t>
    </r>
    <r>
      <rPr>
        <i/>
        <sz val="16"/>
        <color theme="1"/>
        <rFont val="Times New Roman"/>
        <family val="1"/>
        <charset val="204"/>
      </rPr>
      <t xml:space="preserve"> (фінансова підтримка з бюджету)</t>
    </r>
  </si>
  <si>
    <r>
      <t xml:space="preserve">інші платежі </t>
    </r>
    <r>
      <rPr>
        <i/>
        <sz val="16"/>
        <color theme="1"/>
        <rFont val="Times New Roman"/>
        <family val="1"/>
        <charset val="204"/>
      </rPr>
      <t>(збір за викиди забрюднюючих речовин)</t>
    </r>
  </si>
  <si>
    <r>
      <t xml:space="preserve">Інші надходження </t>
    </r>
    <r>
      <rPr>
        <i/>
        <sz val="16"/>
        <color theme="1"/>
        <rFont val="Times New Roman"/>
        <family val="1"/>
        <charset val="204"/>
      </rPr>
      <t xml:space="preserve">(кошти бюджету на капітальні видатки) </t>
    </r>
  </si>
  <si>
    <t xml:space="preserve">Інші надходження (розшифрувати) </t>
  </si>
  <si>
    <t>відшкодування лікарняних фондом соціального страхування</t>
  </si>
  <si>
    <t>надходження від реалізації брухту чорних металів</t>
  </si>
  <si>
    <t>газонокосарка бензинова</t>
  </si>
  <si>
    <t>кондиціонер</t>
  </si>
  <si>
    <t>котел Протерм</t>
  </si>
  <si>
    <t>воздуходувка (повітродуйка бензинова)</t>
  </si>
  <si>
    <t>металопластикові двері (3 шт)</t>
  </si>
  <si>
    <t>генератор</t>
  </si>
  <si>
    <t>прапор України</t>
  </si>
  <si>
    <t>мстійка мікрофона</t>
  </si>
  <si>
    <t>колонка зовнішня 4 шт</t>
  </si>
  <si>
    <t>куточок цивільного захисту</t>
  </si>
  <si>
    <t>агрегат</t>
  </si>
  <si>
    <t>токіни (2шт)</t>
  </si>
  <si>
    <t>шафи (6 шт)</t>
  </si>
  <si>
    <t>прапорУкраїни</t>
  </si>
  <si>
    <t>принтер</t>
  </si>
  <si>
    <t>програма 1С Бухгалтерія</t>
  </si>
  <si>
    <t>заміна вікон частини будівлі стадіону</t>
  </si>
  <si>
    <t>інші операційні витрати (розшифрувати</t>
  </si>
  <si>
    <t xml:space="preserve">кондиціонер </t>
  </si>
  <si>
    <t>котел протерм</t>
  </si>
  <si>
    <t>комп'ютер Intel 1151 i5-8400 Coffee Lace</t>
  </si>
  <si>
    <t>монітор Dell SE2416H (210-AF2C) (2 шт)</t>
  </si>
  <si>
    <t>апарат контрольно-касовий електронний МІНІ-Т400 МЕ КСЕФ</t>
  </si>
  <si>
    <t>водонагрівач електричний</t>
  </si>
  <si>
    <t>двигун АИР 112 м2 ( вапл 32 мм )</t>
  </si>
  <si>
    <t>пальник покрівельний Т=800-1200*С; 2KW;d= 40MM плоска насадка=22ММ</t>
  </si>
  <si>
    <t>колонка зовнішня (4шт.)</t>
  </si>
  <si>
    <t>токіни  (2 шт.)</t>
  </si>
  <si>
    <t>шафи (6 шт.)</t>
  </si>
  <si>
    <t>мережева карта EN-9235TX-32 V2 1x10/100/1000</t>
  </si>
  <si>
    <t>водонагрівач електричний Long Life VBO 120 DRY hi-therm</t>
  </si>
  <si>
    <t>джерело безперебійного живлення (2 шт)</t>
  </si>
  <si>
    <t>трансформатор струму Т-066 200/5 кл. 055(8504) (3 шт)</t>
  </si>
  <si>
    <t>шина 195/65R15 M+S 91T Krisaip HP3 Kleber (2 шт)</t>
  </si>
  <si>
    <t>сітка міні - футболу</t>
  </si>
  <si>
    <t>програма 1С Бухгалтерия 8 для України (апгрейд 7,7)</t>
  </si>
  <si>
    <t>Оренда зали, футбольного поля, бігових доріжок</t>
  </si>
  <si>
    <t>Послуги автостоянки</t>
  </si>
  <si>
    <t>Послуги по обслуговуванню заходу: обслуговування концертів</t>
  </si>
  <si>
    <t>Відшкодування експлуатаційних витрат</t>
  </si>
  <si>
    <t>Оренда приміщень по договорам ВМР</t>
  </si>
  <si>
    <t>придбання (виготовлення) основних засобів, усього, у т.ч.:</t>
  </si>
  <si>
    <t>металопластикові двері 3шт</t>
  </si>
  <si>
    <t xml:space="preserve">генератор </t>
  </si>
  <si>
    <t>трактор-газонокосарка</t>
  </si>
  <si>
    <t>капітальний ремонт, усього, у т.ч.:</t>
  </si>
  <si>
    <t>сітка для футбольних воріт 2 шт</t>
  </si>
  <si>
    <t>засіб КЗІ "Secure Token-337M" (L7094307141)</t>
  </si>
  <si>
    <t>струйова трубка для миття</t>
  </si>
  <si>
    <r>
      <t xml:space="preserve">інші доходи </t>
    </r>
    <r>
      <rPr>
        <i/>
        <sz val="16"/>
        <color theme="1"/>
        <rFont val="Times New Roman"/>
        <family val="1"/>
        <charset val="204"/>
      </rPr>
      <t>(дохід від ОЗ, в т.ч. нарахована амортизація ОЗ)</t>
    </r>
  </si>
  <si>
    <r>
      <t xml:space="preserve">інші податки та збори </t>
    </r>
    <r>
      <rPr>
        <i/>
        <sz val="14"/>
        <color theme="1"/>
        <rFont val="Times New Roman"/>
        <family val="1"/>
        <charset val="204"/>
      </rPr>
      <t>(збір за викиди забр. речовин стац.джерелами та за розміщ. відходів)</t>
    </r>
  </si>
  <si>
    <r>
      <t xml:space="preserve">Інші витрати </t>
    </r>
    <r>
      <rPr>
        <i/>
        <sz val="16"/>
        <color theme="1"/>
        <rFont val="Times New Roman"/>
        <family val="1"/>
        <charset val="204"/>
      </rPr>
      <t>(послуги банку)</t>
    </r>
  </si>
  <si>
    <t>передача приміщень стадіон Ватутіна 14.08.19р.</t>
  </si>
  <si>
    <r>
      <t xml:space="preserve">до звіту про виконання показників фінансового плану за 2019 рік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</si>
  <si>
    <t>Інші джерела 
(безкоштовно переданий об'єкт)</t>
  </si>
  <si>
    <t xml:space="preserve">                                </t>
  </si>
  <si>
    <t>мишка Logitech B100 (910-003357) Black - оптическая, проводная, 800dp + scroll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</si>
</sst>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10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Arial Cyr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Arial Cyr"/>
      <charset val="204"/>
    </font>
    <font>
      <i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54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5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1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9" fontId="2" fillId="0" borderId="0" applyFont="0" applyFill="0" applyBorder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72" fontId="11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6" fontId="66" fillId="22" borderId="12" applyFill="0" applyBorder="0">
      <alignment horizontal="center" vertical="center" wrapText="1"/>
      <protection locked="0"/>
    </xf>
    <xf numFmtId="171" fontId="67" fillId="0" borderId="0">
      <alignment wrapText="1"/>
    </xf>
    <xf numFmtId="171" fontId="34" fillId="0" borderId="0">
      <alignment wrapText="1"/>
    </xf>
  </cellStyleXfs>
  <cellXfs count="60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0" fillId="29" borderId="3" xfId="0" applyFont="1" applyFill="1" applyBorder="1" applyAlignment="1" applyProtection="1">
      <alignment horizontal="left" vertical="center" wrapText="1"/>
      <protection locked="0"/>
    </xf>
    <xf numFmtId="0" fontId="70" fillId="29" borderId="14" xfId="0" quotePrefix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quotePrefix="1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5" fillId="29" borderId="0" xfId="0" applyFont="1" applyFill="1" applyAlignment="1">
      <alignment vertical="center"/>
    </xf>
    <xf numFmtId="0" fontId="5" fillId="29" borderId="0" xfId="0" applyFont="1" applyFill="1" applyAlignment="1">
      <alignment horizontal="center" vertical="center"/>
    </xf>
    <xf numFmtId="3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19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right" vertical="center"/>
    </xf>
    <xf numFmtId="1" fontId="5" fillId="29" borderId="0" xfId="0" applyNumberFormat="1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/>
    </xf>
    <xf numFmtId="0" fontId="4" fillId="29" borderId="0" xfId="0" applyFont="1" applyFill="1" applyBorder="1" applyAlignment="1">
      <alignment horizontal="right" vertical="center"/>
    </xf>
    <xf numFmtId="0" fontId="5" fillId="29" borderId="0" xfId="0" applyFont="1" applyFill="1" applyAlignment="1">
      <alignment horizontal="right" vertical="center"/>
    </xf>
    <xf numFmtId="0" fontId="8" fillId="29" borderId="0" xfId="0" applyFont="1" applyFill="1" applyBorder="1" applyAlignment="1">
      <alignment vertical="center"/>
    </xf>
    <xf numFmtId="170" fontId="5" fillId="29" borderId="0" xfId="0" applyNumberFormat="1" applyFont="1" applyFill="1" applyAlignment="1">
      <alignment vertical="center"/>
    </xf>
    <xf numFmtId="3" fontId="5" fillId="29" borderId="18" xfId="0" applyNumberFormat="1" applyFont="1" applyFill="1" applyBorder="1" applyAlignment="1">
      <alignment vertical="center" wrapText="1"/>
    </xf>
    <xf numFmtId="169" fontId="4" fillId="29" borderId="0" xfId="0" applyNumberFormat="1" applyFont="1" applyFill="1" applyBorder="1" applyAlignment="1">
      <alignment horizontal="right" vertical="center" wrapText="1"/>
    </xf>
    <xf numFmtId="169" fontId="4" fillId="29" borderId="0" xfId="0" applyNumberFormat="1" applyFont="1" applyFill="1" applyBorder="1" applyAlignment="1">
      <alignment horizontal="center" vertical="center" wrapText="1"/>
    </xf>
    <xf numFmtId="170" fontId="4" fillId="29" borderId="0" xfId="0" applyNumberFormat="1" applyFont="1" applyFill="1" applyBorder="1" applyAlignment="1">
      <alignment horizontal="center" vertical="center" wrapText="1"/>
    </xf>
    <xf numFmtId="170" fontId="4" fillId="29" borderId="0" xfId="0" applyNumberFormat="1" applyFont="1" applyFill="1" applyBorder="1" applyAlignment="1">
      <alignment horizontal="center" vertical="center"/>
    </xf>
    <xf numFmtId="170" fontId="4" fillId="29" borderId="0" xfId="0" applyNumberFormat="1" applyFont="1" applyFill="1" applyBorder="1" applyAlignment="1">
      <alignment vertical="center"/>
    </xf>
    <xf numFmtId="0" fontId="4" fillId="29" borderId="0" xfId="0" applyFont="1" applyFill="1" applyBorder="1" applyAlignment="1">
      <alignment horizontal="left" vertical="center"/>
    </xf>
    <xf numFmtId="0" fontId="13" fillId="29" borderId="0" xfId="0" applyFont="1" applyFill="1" applyAlignment="1">
      <alignment vertical="center"/>
    </xf>
    <xf numFmtId="0" fontId="13" fillId="29" borderId="0" xfId="0" applyFont="1" applyFill="1"/>
    <xf numFmtId="0" fontId="13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 wrapText="1" shrinkToFit="1"/>
    </xf>
    <xf numFmtId="0" fontId="5" fillId="29" borderId="0" xfId="0" applyFont="1" applyFill="1" applyBorder="1" applyAlignment="1">
      <alignment vertical="center" wrapText="1" shrinkToFit="1"/>
    </xf>
    <xf numFmtId="0" fontId="4" fillId="29" borderId="0" xfId="0" applyFont="1" applyFill="1" applyAlignment="1">
      <alignment horizontal="right" vertical="center"/>
    </xf>
    <xf numFmtId="0" fontId="6" fillId="29" borderId="0" xfId="0" applyFont="1" applyFill="1" applyAlignment="1">
      <alignment vertical="center"/>
    </xf>
    <xf numFmtId="0" fontId="0" fillId="29" borderId="0" xfId="0" applyFill="1"/>
    <xf numFmtId="0" fontId="5" fillId="29" borderId="0" xfId="0" applyFont="1" applyFill="1" applyAlignment="1">
      <alignment horizontal="center" vertical="center"/>
    </xf>
    <xf numFmtId="0" fontId="5" fillId="29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5" fillId="29" borderId="0" xfId="0" applyFont="1" applyFill="1" applyBorder="1" applyAlignment="1">
      <alignment horizontal="center" vertical="center" wrapText="1"/>
    </xf>
    <xf numFmtId="0" fontId="76" fillId="29" borderId="0" xfId="0" applyFont="1" applyFill="1" applyBorder="1" applyAlignment="1">
      <alignment horizontal="center" vertical="center" wrapText="1"/>
    </xf>
    <xf numFmtId="0" fontId="74" fillId="29" borderId="0" xfId="0" quotePrefix="1" applyFont="1" applyFill="1" applyBorder="1" applyAlignment="1">
      <alignment horizontal="center" vertical="center"/>
    </xf>
    <xf numFmtId="170" fontId="74" fillId="29" borderId="0" xfId="0" quotePrefix="1" applyNumberFormat="1" applyFont="1" applyFill="1" applyBorder="1" applyAlignment="1">
      <alignment vertical="center" wrapText="1"/>
    </xf>
    <xf numFmtId="0" fontId="77" fillId="29" borderId="3" xfId="0" applyFont="1" applyFill="1" applyBorder="1" applyAlignment="1">
      <alignment horizontal="center" vertical="center" wrapText="1"/>
    </xf>
    <xf numFmtId="49" fontId="77" fillId="29" borderId="3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right" vertical="center"/>
    </xf>
    <xf numFmtId="0" fontId="77" fillId="29" borderId="0" xfId="0" applyFont="1" applyFill="1" applyAlignment="1">
      <alignment vertical="center"/>
    </xf>
    <xf numFmtId="0" fontId="77" fillId="29" borderId="0" xfId="0" applyFont="1" applyFill="1" applyBorder="1" applyAlignment="1">
      <alignment horizontal="center" vertical="center"/>
    </xf>
    <xf numFmtId="0" fontId="77" fillId="29" borderId="3" xfId="0" applyNumberFormat="1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left" vertical="center" wrapText="1"/>
    </xf>
    <xf numFmtId="3" fontId="77" fillId="29" borderId="0" xfId="0" applyNumberFormat="1" applyFont="1" applyFill="1" applyBorder="1" applyAlignment="1">
      <alignment horizontal="center" vertical="center" wrapText="1"/>
    </xf>
    <xf numFmtId="170" fontId="77" fillId="29" borderId="0" xfId="0" applyNumberFormat="1" applyFont="1" applyFill="1" applyBorder="1" applyAlignment="1">
      <alignment horizontal="center" vertical="center" wrapText="1"/>
    </xf>
    <xf numFmtId="0" fontId="77" fillId="29" borderId="0" xfId="0" applyFont="1" applyFill="1" applyBorder="1" applyAlignment="1">
      <alignment horizontal="left" vertical="center" wrapText="1" shrinkToFit="1"/>
    </xf>
    <xf numFmtId="0" fontId="74" fillId="29" borderId="0" xfId="0" applyFont="1" applyFill="1" applyBorder="1" applyAlignment="1">
      <alignment horizontal="left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178" fontId="71" fillId="29" borderId="3" xfId="0" applyNumberFormat="1" applyFont="1" applyFill="1" applyBorder="1" applyAlignment="1">
      <alignment horizontal="center" vertical="center" wrapText="1"/>
    </xf>
    <xf numFmtId="0" fontId="77" fillId="29" borderId="3" xfId="0" applyFont="1" applyFill="1" applyBorder="1" applyAlignment="1">
      <alignment horizontal="center" vertical="center"/>
    </xf>
    <xf numFmtId="0" fontId="71" fillId="29" borderId="3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71" fillId="29" borderId="0" xfId="0" applyFont="1" applyFill="1" applyBorder="1" applyAlignment="1">
      <alignment horizontal="left" vertical="center"/>
    </xf>
    <xf numFmtId="0" fontId="72" fillId="29" borderId="0" xfId="0" applyFont="1" applyFill="1" applyBorder="1" applyAlignment="1">
      <alignment horizontal="left" vertical="center"/>
    </xf>
    <xf numFmtId="0" fontId="77" fillId="29" borderId="3" xfId="0" applyNumberFormat="1" applyFont="1" applyFill="1" applyBorder="1" applyAlignment="1">
      <alignment horizontal="center" vertical="center" wrapText="1" shrinkToFit="1"/>
    </xf>
    <xf numFmtId="0" fontId="77" fillId="29" borderId="3" xfId="0" applyFont="1" applyFill="1" applyBorder="1" applyAlignment="1">
      <alignment horizontal="center" vertical="center" wrapText="1" shrinkToFit="1"/>
    </xf>
    <xf numFmtId="3" fontId="77" fillId="29" borderId="3" xfId="0" applyNumberFormat="1" applyFont="1" applyFill="1" applyBorder="1" applyAlignment="1">
      <alignment horizontal="center" vertical="center" wrapText="1" shrinkToFit="1"/>
    </xf>
    <xf numFmtId="0" fontId="77" fillId="29" borderId="0" xfId="0" applyFont="1" applyFill="1" applyAlignment="1">
      <alignment horizontal="right" vertical="center"/>
    </xf>
    <xf numFmtId="0" fontId="77" fillId="29" borderId="13" xfId="0" applyFont="1" applyFill="1" applyBorder="1" applyAlignment="1">
      <alignment vertical="center"/>
    </xf>
    <xf numFmtId="0" fontId="77" fillId="29" borderId="13" xfId="0" applyFont="1" applyFill="1" applyBorder="1" applyAlignment="1">
      <alignment horizontal="center" vertical="center"/>
    </xf>
    <xf numFmtId="3" fontId="77" fillId="29" borderId="3" xfId="0" applyNumberFormat="1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right" vertical="center"/>
    </xf>
    <xf numFmtId="169" fontId="71" fillId="29" borderId="0" xfId="0" applyNumberFormat="1" applyFont="1" applyFill="1" applyBorder="1" applyAlignment="1">
      <alignment horizontal="right" vertical="center"/>
    </xf>
    <xf numFmtId="0" fontId="80" fillId="29" borderId="0" xfId="0" applyFont="1" applyFill="1" applyAlignment="1">
      <alignment vertical="center"/>
    </xf>
    <xf numFmtId="0" fontId="77" fillId="29" borderId="3" xfId="0" applyNumberFormat="1" applyFont="1" applyFill="1" applyBorder="1"/>
    <xf numFmtId="0" fontId="74" fillId="29" borderId="0" xfId="0" applyNumberFormat="1" applyFont="1" applyFill="1" applyBorder="1" applyAlignment="1">
      <alignment horizontal="center" vertical="center"/>
    </xf>
    <xf numFmtId="173" fontId="74" fillId="29" borderId="0" xfId="0" applyNumberFormat="1" applyFont="1" applyFill="1" applyBorder="1" applyAlignment="1">
      <alignment horizontal="center" vertical="center" wrapText="1"/>
    </xf>
    <xf numFmtId="169" fontId="74" fillId="29" borderId="0" xfId="20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170" fontId="5" fillId="2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170" fontId="81" fillId="29" borderId="3" xfId="23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9" fontId="81" fillId="29" borderId="3" xfId="207" applyNumberFormat="1" applyFont="1" applyFill="1" applyBorder="1" applyAlignment="1">
      <alignment horizontal="right" vertical="center" wrapText="1"/>
    </xf>
    <xf numFmtId="173" fontId="81" fillId="29" borderId="3" xfId="0" applyNumberFormat="1" applyFont="1" applyFill="1" applyBorder="1" applyAlignment="1">
      <alignment horizontal="center" vertical="center" wrapText="1"/>
    </xf>
    <xf numFmtId="0" fontId="85" fillId="29" borderId="3" xfId="182" applyFont="1" applyFill="1" applyBorder="1" applyAlignment="1">
      <alignment horizontal="left" vertical="center" wrapText="1"/>
      <protection locked="0"/>
    </xf>
    <xf numFmtId="0" fontId="86" fillId="29" borderId="3" xfId="0" applyFont="1" applyFill="1" applyBorder="1" applyAlignment="1">
      <alignment horizontal="center" vertical="center" wrapText="1"/>
    </xf>
    <xf numFmtId="179" fontId="85" fillId="29" borderId="3" xfId="0" applyNumberFormat="1" applyFont="1" applyFill="1" applyBorder="1" applyAlignment="1">
      <alignment horizontal="center" vertical="center" wrapText="1"/>
    </xf>
    <xf numFmtId="179" fontId="83" fillId="29" borderId="19" xfId="0" applyNumberFormat="1" applyFont="1" applyFill="1" applyBorder="1" applyAlignment="1">
      <alignment horizontal="right" vertical="center" wrapText="1"/>
    </xf>
    <xf numFmtId="0" fontId="85" fillId="29" borderId="3" xfId="0" applyFont="1" applyFill="1" applyBorder="1" applyAlignment="1" applyProtection="1">
      <alignment horizontal="left" vertical="center" wrapText="1"/>
      <protection locked="0"/>
    </xf>
    <xf numFmtId="0" fontId="86" fillId="29" borderId="3" xfId="246" applyFont="1" applyFill="1" applyBorder="1" applyAlignment="1">
      <alignment horizontal="left" vertical="center" wrapText="1"/>
    </xf>
    <xf numFmtId="0" fontId="86" fillId="29" borderId="3" xfId="0" applyFont="1" applyFill="1" applyBorder="1" applyAlignment="1">
      <alignment horizontal="center" vertical="center"/>
    </xf>
    <xf numFmtId="179" fontId="84" fillId="29" borderId="19" xfId="0" applyNumberFormat="1" applyFont="1" applyFill="1" applyBorder="1" applyAlignment="1">
      <alignment horizontal="right" vertical="center" wrapText="1"/>
    </xf>
    <xf numFmtId="0" fontId="86" fillId="29" borderId="3" xfId="246" applyFont="1" applyFill="1" applyBorder="1" applyAlignment="1">
      <alignment horizontal="center" vertical="center"/>
    </xf>
    <xf numFmtId="179" fontId="86" fillId="29" borderId="19" xfId="0" applyNumberFormat="1" applyFont="1" applyFill="1" applyBorder="1" applyAlignment="1">
      <alignment horizontal="center" vertical="center" wrapText="1"/>
    </xf>
    <xf numFmtId="0" fontId="85" fillId="29" borderId="3" xfId="0" applyFont="1" applyFill="1" applyBorder="1" applyAlignment="1">
      <alignment horizontal="center" vertical="center" wrapText="1"/>
    </xf>
    <xf numFmtId="179" fontId="85" fillId="29" borderId="19" xfId="0" applyNumberFormat="1" applyFont="1" applyFill="1" applyBorder="1" applyAlignment="1">
      <alignment horizontal="center" vertical="center" wrapText="1"/>
    </xf>
    <xf numFmtId="0" fontId="85" fillId="29" borderId="19" xfId="0" applyFont="1" applyFill="1" applyBorder="1" applyAlignment="1" applyProtection="1">
      <alignment horizontal="left" vertical="center" wrapText="1"/>
      <protection locked="0"/>
    </xf>
    <xf numFmtId="0" fontId="86" fillId="29" borderId="3" xfId="0" quotePrefix="1" applyFont="1" applyFill="1" applyBorder="1" applyAlignment="1">
      <alignment horizontal="center" vertical="center"/>
    </xf>
    <xf numFmtId="0" fontId="86" fillId="29" borderId="3" xfId="0" applyFont="1" applyFill="1" applyBorder="1" applyAlignment="1" applyProtection="1">
      <alignment horizontal="left" vertical="center" wrapText="1"/>
      <protection locked="0"/>
    </xf>
    <xf numFmtId="0" fontId="86" fillId="29" borderId="14" xfId="0" quotePrefix="1" applyFont="1" applyFill="1" applyBorder="1" applyAlignment="1">
      <alignment horizontal="center" vertical="center"/>
    </xf>
    <xf numFmtId="0" fontId="86" fillId="29" borderId="3" xfId="0" quotePrefix="1" applyNumberFormat="1" applyFont="1" applyFill="1" applyBorder="1" applyAlignment="1">
      <alignment horizontal="center" vertical="center"/>
    </xf>
    <xf numFmtId="0" fontId="86" fillId="29" borderId="19" xfId="0" quotePrefix="1" applyNumberFormat="1" applyFont="1" applyFill="1" applyBorder="1" applyAlignment="1">
      <alignment horizontal="center" vertical="center"/>
    </xf>
    <xf numFmtId="49" fontId="86" fillId="29" borderId="3" xfId="0" applyNumberFormat="1" applyFont="1" applyFill="1" applyBorder="1" applyAlignment="1">
      <alignment horizontal="center" vertical="center"/>
    </xf>
    <xf numFmtId="177" fontId="85" fillId="29" borderId="3" xfId="0" applyNumberFormat="1" applyFont="1" applyFill="1" applyBorder="1" applyAlignment="1">
      <alignment horizontal="center" vertical="center" wrapText="1"/>
    </xf>
    <xf numFmtId="177" fontId="86" fillId="29" borderId="19" xfId="0" applyNumberFormat="1" applyFont="1" applyFill="1" applyBorder="1" applyAlignment="1">
      <alignment horizontal="center" vertical="center" wrapText="1"/>
    </xf>
    <xf numFmtId="0" fontId="89" fillId="22" borderId="3" xfId="0" applyFont="1" applyFill="1" applyBorder="1" applyAlignment="1">
      <alignment horizontal="left" vertical="center" wrapText="1"/>
    </xf>
    <xf numFmtId="0" fontId="9" fillId="22" borderId="3" xfId="0" applyFont="1" applyFill="1" applyBorder="1" applyAlignment="1">
      <alignment horizontal="left" vertical="center"/>
    </xf>
    <xf numFmtId="0" fontId="9" fillId="22" borderId="3" xfId="0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9" fontId="90" fillId="29" borderId="3" xfId="0" applyNumberFormat="1" applyFont="1" applyFill="1" applyBorder="1" applyAlignment="1">
      <alignment horizontal="center" vertical="center" wrapText="1"/>
    </xf>
    <xf numFmtId="179" fontId="9" fillId="29" borderId="3" xfId="0" applyNumberFormat="1" applyFont="1" applyFill="1" applyBorder="1" applyAlignment="1">
      <alignment horizontal="center" vertical="center" wrapText="1"/>
    </xf>
    <xf numFmtId="179" fontId="87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quotePrefix="1" applyNumberFormat="1" applyFont="1" applyFill="1" applyBorder="1" applyAlignment="1">
      <alignment horizontal="center" vertical="center"/>
    </xf>
    <xf numFmtId="179" fontId="82" fillId="29" borderId="3" xfId="207" applyNumberFormat="1" applyFont="1" applyFill="1" applyBorder="1" applyAlignment="1">
      <alignment horizontal="right" vertical="center" wrapText="1"/>
    </xf>
    <xf numFmtId="179" fontId="81" fillId="29" borderId="3" xfId="207" applyNumberFormat="1" applyFont="1" applyFill="1" applyBorder="1" applyAlignment="1">
      <alignment horizontal="right" vertical="center" wrapText="1"/>
    </xf>
    <xf numFmtId="0" fontId="5" fillId="29" borderId="3" xfId="0" applyNumberFormat="1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center" vertical="center" wrapText="1" shrinkToFit="1"/>
    </xf>
    <xf numFmtId="0" fontId="90" fillId="22" borderId="3" xfId="0" applyFont="1" applyFill="1" applyBorder="1" applyAlignment="1">
      <alignment horizontal="left" vertical="center" wrapText="1"/>
    </xf>
    <xf numFmtId="0" fontId="90" fillId="22" borderId="3" xfId="0" applyFont="1" applyFill="1" applyBorder="1" applyAlignment="1">
      <alignment horizontal="center" vertical="center" wrapText="1"/>
    </xf>
    <xf numFmtId="0" fontId="90" fillId="0" borderId="3" xfId="0" applyFont="1" applyBorder="1" applyAlignment="1">
      <alignment horizontal="left" vertical="center" wrapText="1"/>
    </xf>
    <xf numFmtId="0" fontId="90" fillId="22" borderId="3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7" fillId="29" borderId="3" xfId="0" applyNumberFormat="1" applyFont="1" applyFill="1" applyBorder="1" applyAlignment="1">
      <alignment horizontal="center" vertical="center" wrapText="1" shrinkToFit="1"/>
    </xf>
    <xf numFmtId="179" fontId="85" fillId="29" borderId="19" xfId="0" applyNumberFormat="1" applyFont="1" applyFill="1" applyBorder="1" applyAlignment="1">
      <alignment horizontal="right" vertical="center" wrapText="1"/>
    </xf>
    <xf numFmtId="179" fontId="86" fillId="29" borderId="19" xfId="0" applyNumberFormat="1" applyFont="1" applyFill="1" applyBorder="1" applyAlignment="1">
      <alignment horizontal="right" vertical="center" wrapText="1"/>
    </xf>
    <xf numFmtId="0" fontId="70" fillId="29" borderId="0" xfId="0" applyFont="1" applyFill="1" applyBorder="1" applyAlignment="1">
      <alignment vertical="center"/>
    </xf>
    <xf numFmtId="0" fontId="70" fillId="29" borderId="0" xfId="0" applyFont="1" applyFill="1" applyBorder="1" applyAlignment="1">
      <alignment horizontal="center" vertical="center"/>
    </xf>
    <xf numFmtId="0" fontId="85" fillId="29" borderId="0" xfId="0" applyFont="1" applyFill="1" applyBorder="1" applyAlignment="1">
      <alignment horizontal="right" vertical="center"/>
    </xf>
    <xf numFmtId="0" fontId="92" fillId="29" borderId="0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 wrapText="1"/>
    </xf>
    <xf numFmtId="0" fontId="86" fillId="29" borderId="3" xfId="0" applyFont="1" applyFill="1" applyBorder="1" applyAlignment="1">
      <alignment horizontal="center" vertical="center"/>
    </xf>
    <xf numFmtId="0" fontId="86" fillId="29" borderId="3" xfId="0" applyFont="1" applyFill="1" applyBorder="1" applyAlignment="1">
      <alignment horizontal="center" vertical="center" wrapText="1"/>
    </xf>
    <xf numFmtId="0" fontId="86" fillId="29" borderId="14" xfId="0" applyFont="1" applyFill="1" applyBorder="1" applyAlignment="1">
      <alignment horizontal="center" vertical="center" wrapText="1"/>
    </xf>
    <xf numFmtId="0" fontId="92" fillId="29" borderId="0" xfId="0" applyFont="1" applyFill="1" applyBorder="1" applyAlignment="1">
      <alignment vertical="center"/>
    </xf>
    <xf numFmtId="0" fontId="85" fillId="29" borderId="3" xfId="0" applyFont="1" applyFill="1" applyBorder="1" applyAlignment="1">
      <alignment horizontal="left" vertical="center" wrapText="1"/>
    </xf>
    <xf numFmtId="0" fontId="85" fillId="29" borderId="3" xfId="0" quotePrefix="1" applyFont="1" applyFill="1" applyBorder="1" applyAlignment="1">
      <alignment horizontal="center" vertical="center"/>
    </xf>
    <xf numFmtId="49" fontId="85" fillId="29" borderId="3" xfId="0" quotePrefix="1" applyNumberFormat="1" applyFont="1" applyFill="1" applyBorder="1" applyAlignment="1">
      <alignment horizontal="left" vertical="center" wrapText="1"/>
    </xf>
    <xf numFmtId="0" fontId="86" fillId="29" borderId="3" xfId="0" applyFont="1" applyFill="1" applyBorder="1" applyAlignment="1">
      <alignment horizontal="left" vertical="center" wrapText="1"/>
    </xf>
    <xf numFmtId="49" fontId="86" fillId="29" borderId="3" xfId="0" quotePrefix="1" applyNumberFormat="1" applyFont="1" applyFill="1" applyBorder="1" applyAlignment="1">
      <alignment horizontal="left" vertical="center" wrapText="1"/>
    </xf>
    <xf numFmtId="49" fontId="86" fillId="29" borderId="3" xfId="0" applyNumberFormat="1" applyFont="1" applyFill="1" applyBorder="1" applyAlignment="1">
      <alignment horizontal="left" vertical="center" wrapText="1"/>
    </xf>
    <xf numFmtId="0" fontId="70" fillId="29" borderId="0" xfId="0" applyFont="1" applyFill="1" applyAlignment="1">
      <alignment vertical="center"/>
    </xf>
    <xf numFmtId="0" fontId="85" fillId="29" borderId="3" xfId="0" applyFont="1" applyFill="1" applyBorder="1" applyAlignment="1">
      <alignment vertical="center" wrapText="1"/>
    </xf>
    <xf numFmtId="0" fontId="85" fillId="29" borderId="0" xfId="0" applyFont="1" applyFill="1" applyBorder="1" applyAlignment="1">
      <alignment horizontal="left" vertical="center" wrapText="1"/>
    </xf>
    <xf numFmtId="0" fontId="85" fillId="29" borderId="0" xfId="0" quotePrefix="1" applyFont="1" applyFill="1" applyBorder="1" applyAlignment="1">
      <alignment horizontal="center"/>
    </xf>
    <xf numFmtId="0" fontId="93" fillId="29" borderId="0" xfId="0" applyFont="1" applyFill="1" applyBorder="1" applyAlignment="1">
      <alignment horizontal="center" vertical="center" wrapText="1"/>
    </xf>
    <xf numFmtId="0" fontId="86" fillId="29" borderId="0" xfId="0" quotePrefix="1" applyFont="1" applyFill="1" applyBorder="1" applyAlignment="1">
      <alignment horizontal="center" vertical="center"/>
    </xf>
    <xf numFmtId="170" fontId="86" fillId="29" borderId="0" xfId="0" quotePrefix="1" applyNumberFormat="1" applyFont="1" applyFill="1" applyBorder="1" applyAlignment="1">
      <alignment vertical="center" wrapText="1"/>
    </xf>
    <xf numFmtId="0" fontId="86" fillId="29" borderId="0" xfId="0" applyFont="1" applyFill="1" applyBorder="1" applyAlignment="1">
      <alignment vertical="center"/>
    </xf>
    <xf numFmtId="0" fontId="70" fillId="29" borderId="0" xfId="0" applyFont="1" applyFill="1" applyAlignment="1">
      <alignment horizontal="center" vertical="center"/>
    </xf>
    <xf numFmtId="0" fontId="70" fillId="29" borderId="0" xfId="0" applyFont="1" applyFill="1" applyBorder="1" applyAlignment="1">
      <alignment horizontal="left" vertical="center" wrapText="1"/>
    </xf>
    <xf numFmtId="0" fontId="70" fillId="29" borderId="0" xfId="0" applyFont="1" applyFill="1" applyBorder="1" applyAlignment="1">
      <alignment vertical="center" wrapText="1"/>
    </xf>
    <xf numFmtId="178" fontId="86" fillId="29" borderId="3" xfId="0" applyNumberFormat="1" applyFont="1" applyFill="1" applyBorder="1" applyAlignment="1">
      <alignment horizontal="center" vertical="center" wrapText="1"/>
    </xf>
    <xf numFmtId="178" fontId="86" fillId="29" borderId="3" xfId="207" applyNumberFormat="1" applyFont="1" applyFill="1" applyBorder="1" applyAlignment="1">
      <alignment horizontal="right" vertical="center" wrapText="1"/>
    </xf>
    <xf numFmtId="178" fontId="85" fillId="29" borderId="3" xfId="0" applyNumberFormat="1" applyFont="1" applyFill="1" applyBorder="1" applyAlignment="1">
      <alignment vertical="center" wrapText="1"/>
    </xf>
    <xf numFmtId="178" fontId="85" fillId="29" borderId="3" xfId="0" applyNumberFormat="1" applyFont="1" applyFill="1" applyBorder="1" applyAlignment="1">
      <alignment horizontal="center" vertical="center" wrapText="1"/>
    </xf>
    <xf numFmtId="178" fontId="85" fillId="29" borderId="3" xfId="207" applyNumberFormat="1" applyFont="1" applyFill="1" applyBorder="1" applyAlignment="1">
      <alignment horizontal="right" vertical="center" wrapText="1"/>
    </xf>
    <xf numFmtId="178" fontId="85" fillId="29" borderId="3" xfId="0" applyNumberFormat="1" applyFont="1" applyFill="1" applyBorder="1" applyAlignment="1">
      <alignment horizontal="right" vertical="center" wrapText="1"/>
    </xf>
    <xf numFmtId="0" fontId="93" fillId="29" borderId="0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vertical="center"/>
    </xf>
    <xf numFmtId="0" fontId="86" fillId="0" borderId="16" xfId="0" applyFont="1" applyFill="1" applyBorder="1" applyAlignment="1">
      <alignment vertical="center"/>
    </xf>
    <xf numFmtId="0" fontId="86" fillId="0" borderId="3" xfId="0" applyFont="1" applyFill="1" applyBorder="1" applyAlignment="1">
      <alignment horizontal="left" vertical="center"/>
    </xf>
    <xf numFmtId="0" fontId="86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86" fillId="0" borderId="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86" fillId="0" borderId="19" xfId="182" applyFont="1" applyFill="1" applyBorder="1" applyAlignment="1">
      <alignment horizontal="left" vertical="center" wrapText="1"/>
      <protection locked="0"/>
    </xf>
    <xf numFmtId="0" fontId="86" fillId="0" borderId="19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quotePrefix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>
      <alignment vertical="center" wrapText="1"/>
    </xf>
    <xf numFmtId="0" fontId="70" fillId="29" borderId="0" xfId="246" applyFont="1" applyFill="1" applyBorder="1" applyAlignment="1">
      <alignment vertical="center"/>
    </xf>
    <xf numFmtId="0" fontId="70" fillId="29" borderId="0" xfId="246" applyFont="1" applyFill="1" applyBorder="1" applyAlignment="1">
      <alignment horizontal="center" vertical="center"/>
    </xf>
    <xf numFmtId="0" fontId="92" fillId="29" borderId="0" xfId="246" applyFont="1" applyFill="1" applyBorder="1" applyAlignment="1">
      <alignment horizontal="right" vertical="center"/>
    </xf>
    <xf numFmtId="0" fontId="70" fillId="29" borderId="3" xfId="0" applyFont="1" applyFill="1" applyBorder="1" applyAlignment="1">
      <alignment horizontal="center" vertical="center" wrapText="1"/>
    </xf>
    <xf numFmtId="0" fontId="70" fillId="29" borderId="14" xfId="0" applyFont="1" applyFill="1" applyBorder="1" applyAlignment="1">
      <alignment horizontal="center" vertical="center" wrapText="1"/>
    </xf>
    <xf numFmtId="0" fontId="70" fillId="29" borderId="3" xfId="246" applyFont="1" applyFill="1" applyBorder="1" applyAlignment="1">
      <alignment horizontal="center" vertical="center"/>
    </xf>
    <xf numFmtId="0" fontId="70" fillId="29" borderId="3" xfId="246" applyFont="1" applyFill="1" applyBorder="1" applyAlignment="1">
      <alignment horizontal="center" vertical="center" wrapText="1"/>
    </xf>
    <xf numFmtId="0" fontId="92" fillId="29" borderId="3" xfId="246" applyFont="1" applyFill="1" applyBorder="1" applyAlignment="1">
      <alignment horizontal="left" vertical="center" wrapText="1"/>
    </xf>
    <xf numFmtId="0" fontId="92" fillId="29" borderId="3" xfId="0" applyFont="1" applyFill="1" applyBorder="1" applyAlignment="1">
      <alignment horizontal="center" vertical="center"/>
    </xf>
    <xf numFmtId="173" fontId="92" fillId="29" borderId="3" xfId="0" applyNumberFormat="1" applyFont="1" applyFill="1" applyBorder="1" applyAlignment="1">
      <alignment horizontal="center" vertical="center" wrapText="1"/>
    </xf>
    <xf numFmtId="169" fontId="92" fillId="29" borderId="3" xfId="207" applyNumberFormat="1" applyFont="1" applyFill="1" applyBorder="1" applyAlignment="1">
      <alignment horizontal="right" vertical="center" wrapText="1"/>
    </xf>
    <xf numFmtId="0" fontId="70" fillId="29" borderId="3" xfId="246" applyFont="1" applyFill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/>
    </xf>
    <xf numFmtId="0" fontId="70" fillId="29" borderId="3" xfId="0" applyFont="1" applyFill="1" applyBorder="1" applyAlignment="1">
      <alignment horizontal="left" vertical="center" wrapText="1"/>
    </xf>
    <xf numFmtId="0" fontId="92" fillId="29" borderId="3" xfId="246" applyFont="1" applyFill="1" applyBorder="1" applyAlignment="1">
      <alignment horizontal="center" vertical="center"/>
    </xf>
    <xf numFmtId="0" fontId="70" fillId="29" borderId="0" xfId="246" applyFont="1" applyFill="1" applyBorder="1" applyAlignment="1">
      <alignment horizontal="left" vertical="center" wrapText="1"/>
    </xf>
    <xf numFmtId="0" fontId="92" fillId="29" borderId="0" xfId="246" applyFont="1" applyFill="1" applyBorder="1" applyAlignment="1">
      <alignment vertical="center"/>
    </xf>
    <xf numFmtId="0" fontId="98" fillId="29" borderId="0" xfId="0" applyFont="1" applyFill="1" applyBorder="1" applyAlignment="1">
      <alignment horizontal="center" vertical="center" wrapText="1"/>
    </xf>
    <xf numFmtId="0" fontId="70" fillId="29" borderId="0" xfId="0" quotePrefix="1" applyFont="1" applyFill="1" applyBorder="1" applyAlignment="1">
      <alignment horizontal="center" vertical="center"/>
    </xf>
    <xf numFmtId="170" fontId="70" fillId="29" borderId="0" xfId="0" quotePrefix="1" applyNumberFormat="1" applyFont="1" applyFill="1" applyBorder="1" applyAlignment="1">
      <alignment vertical="center" wrapText="1"/>
    </xf>
    <xf numFmtId="0" fontId="70" fillId="29" borderId="0" xfId="0" applyFont="1" applyFill="1" applyBorder="1" applyAlignment="1">
      <alignment vertical="center"/>
    </xf>
    <xf numFmtId="0" fontId="70" fillId="29" borderId="0" xfId="0" applyFont="1" applyFill="1" applyBorder="1" applyAlignment="1">
      <alignment horizontal="center" vertical="center"/>
    </xf>
    <xf numFmtId="0" fontId="70" fillId="29" borderId="0" xfId="246" applyFont="1" applyFill="1" applyBorder="1" applyAlignment="1">
      <alignment vertical="center" wrapText="1"/>
    </xf>
    <xf numFmtId="178" fontId="92" fillId="29" borderId="3" xfId="0" applyNumberFormat="1" applyFont="1" applyFill="1" applyBorder="1" applyAlignment="1">
      <alignment horizontal="center" vertical="center" wrapText="1"/>
    </xf>
    <xf numFmtId="178" fontId="70" fillId="29" borderId="3" xfId="0" applyNumberFormat="1" applyFont="1" applyFill="1" applyBorder="1" applyAlignment="1">
      <alignment horizontal="center" vertical="center" wrapText="1"/>
    </xf>
    <xf numFmtId="178" fontId="92" fillId="29" borderId="3" xfId="207" applyNumberFormat="1" applyFont="1" applyFill="1" applyBorder="1" applyAlignment="1">
      <alignment horizontal="right" vertical="center" wrapText="1"/>
    </xf>
    <xf numFmtId="178" fontId="70" fillId="29" borderId="3" xfId="207" applyNumberFormat="1" applyFont="1" applyFill="1" applyBorder="1" applyAlignment="1">
      <alignment horizontal="right" vertical="center" wrapText="1"/>
    </xf>
    <xf numFmtId="179" fontId="70" fillId="29" borderId="19" xfId="0" applyNumberFormat="1" applyFont="1" applyFill="1" applyBorder="1" applyAlignment="1">
      <alignment horizontal="center" vertical="center" wrapText="1"/>
    </xf>
    <xf numFmtId="179" fontId="70" fillId="29" borderId="3" xfId="0" applyNumberFormat="1" applyFont="1" applyFill="1" applyBorder="1" applyAlignment="1">
      <alignment horizontal="center" vertical="center" wrapText="1"/>
    </xf>
    <xf numFmtId="179" fontId="70" fillId="29" borderId="19" xfId="0" applyNumberFormat="1" applyFont="1" applyFill="1" applyBorder="1" applyAlignment="1">
      <alignment horizontal="right" vertical="center" wrapText="1"/>
    </xf>
    <xf numFmtId="177" fontId="86" fillId="29" borderId="3" xfId="0" applyNumberFormat="1" applyFont="1" applyFill="1" applyBorder="1" applyAlignment="1">
      <alignment horizontal="center" vertical="center" wrapText="1"/>
    </xf>
    <xf numFmtId="178" fontId="85" fillId="29" borderId="19" xfId="0" applyNumberFormat="1" applyFont="1" applyFill="1" applyBorder="1" applyAlignment="1">
      <alignment horizontal="right" vertical="center" wrapText="1"/>
    </xf>
    <xf numFmtId="178" fontId="86" fillId="29" borderId="19" xfId="0" applyNumberFormat="1" applyFont="1" applyFill="1" applyBorder="1" applyAlignment="1">
      <alignment horizontal="right" vertical="center" wrapText="1"/>
    </xf>
    <xf numFmtId="178" fontId="86" fillId="0" borderId="19" xfId="0" applyNumberFormat="1" applyFont="1" applyFill="1" applyBorder="1" applyAlignment="1">
      <alignment horizontal="center" vertical="center" wrapText="1"/>
    </xf>
    <xf numFmtId="178" fontId="86" fillId="0" borderId="19" xfId="0" applyNumberFormat="1" applyFont="1" applyFill="1" applyBorder="1" applyAlignment="1">
      <alignment horizontal="right" vertical="center" wrapText="1"/>
    </xf>
    <xf numFmtId="178" fontId="84" fillId="0" borderId="19" xfId="0" applyNumberFormat="1" applyFont="1" applyFill="1" applyBorder="1" applyAlignment="1">
      <alignment horizontal="right" vertical="center" wrapText="1"/>
    </xf>
    <xf numFmtId="178" fontId="83" fillId="29" borderId="19" xfId="0" applyNumberFormat="1" applyFont="1" applyFill="1" applyBorder="1" applyAlignment="1">
      <alignment horizontal="right" vertical="center" wrapText="1"/>
    </xf>
    <xf numFmtId="178" fontId="86" fillId="29" borderId="19" xfId="0" applyNumberFormat="1" applyFont="1" applyFill="1" applyBorder="1" applyAlignment="1">
      <alignment horizontal="center" vertical="center" wrapText="1"/>
    </xf>
    <xf numFmtId="178" fontId="85" fillId="29" borderId="19" xfId="0" applyNumberFormat="1" applyFont="1" applyFill="1" applyBorder="1" applyAlignment="1">
      <alignment horizontal="center" vertical="center" wrapText="1"/>
    </xf>
    <xf numFmtId="178" fontId="84" fillId="29" borderId="19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>
      <alignment horizontal="right" vertical="center" wrapText="1"/>
    </xf>
    <xf numFmtId="178" fontId="84" fillId="29" borderId="3" xfId="0" applyNumberFormat="1" applyFont="1" applyFill="1" applyBorder="1" applyAlignment="1">
      <alignment horizontal="right" vertical="center" wrapText="1"/>
    </xf>
    <xf numFmtId="179" fontId="81" fillId="29" borderId="19" xfId="0" applyNumberFormat="1" applyFont="1" applyFill="1" applyBorder="1" applyAlignment="1">
      <alignment horizontal="right" vertical="center" wrapText="1"/>
    </xf>
    <xf numFmtId="0" fontId="86" fillId="29" borderId="0" xfId="0" applyFont="1" applyFill="1" applyBorder="1" applyAlignment="1" applyProtection="1">
      <alignment horizontal="left" vertical="center" wrapText="1"/>
      <protection locked="0"/>
    </xf>
    <xf numFmtId="177" fontId="86" fillId="29" borderId="0" xfId="0" applyNumberFormat="1" applyFont="1" applyFill="1" applyBorder="1" applyAlignment="1">
      <alignment horizontal="center" vertical="center" wrapText="1"/>
    </xf>
    <xf numFmtId="179" fontId="86" fillId="29" borderId="0" xfId="0" applyNumberFormat="1" applyFont="1" applyFill="1" applyBorder="1" applyAlignment="1">
      <alignment horizontal="right" vertical="center" wrapText="1"/>
    </xf>
    <xf numFmtId="0" fontId="92" fillId="29" borderId="0" xfId="0" applyFont="1" applyFill="1" applyBorder="1" applyAlignment="1">
      <alignment horizontal="center" vertical="center" wrapText="1"/>
    </xf>
    <xf numFmtId="0" fontId="70" fillId="29" borderId="14" xfId="0" applyFont="1" applyFill="1" applyBorder="1" applyAlignment="1">
      <alignment horizontal="center" vertical="center"/>
    </xf>
    <xf numFmtId="0" fontId="70" fillId="29" borderId="14" xfId="0" applyFont="1" applyFill="1" applyBorder="1" applyAlignment="1">
      <alignment horizontal="center" vertical="center" wrapText="1" shrinkToFit="1"/>
    </xf>
    <xf numFmtId="0" fontId="100" fillId="29" borderId="3" xfId="0" applyFont="1" applyFill="1" applyBorder="1" applyAlignment="1">
      <alignment horizontal="left" vertical="center" wrapText="1"/>
    </xf>
    <xf numFmtId="0" fontId="100" fillId="29" borderId="3" xfId="0" applyFont="1" applyFill="1" applyBorder="1" applyAlignment="1">
      <alignment horizontal="center" vertical="center" wrapText="1"/>
    </xf>
    <xf numFmtId="178" fontId="100" fillId="29" borderId="3" xfId="0" applyNumberFormat="1" applyFont="1" applyFill="1" applyBorder="1" applyAlignment="1">
      <alignment horizontal="center" vertical="center" wrapText="1"/>
    </xf>
    <xf numFmtId="0" fontId="101" fillId="29" borderId="3" xfId="0" applyFont="1" applyFill="1" applyBorder="1" applyAlignment="1">
      <alignment horizontal="left" vertical="center" wrapText="1"/>
    </xf>
    <xf numFmtId="178" fontId="101" fillId="29" borderId="3" xfId="0" applyNumberFormat="1" applyFont="1" applyFill="1" applyBorder="1" applyAlignment="1">
      <alignment horizontal="center" vertical="center" wrapText="1"/>
    </xf>
    <xf numFmtId="0" fontId="101" fillId="29" borderId="3" xfId="0" applyFont="1" applyFill="1" applyBorder="1" applyAlignment="1">
      <alignment horizontal="left" vertical="center"/>
    </xf>
    <xf numFmtId="0" fontId="101" fillId="29" borderId="3" xfId="0" applyFont="1" applyFill="1" applyBorder="1" applyAlignment="1">
      <alignment horizontal="center" vertical="center" wrapText="1"/>
    </xf>
    <xf numFmtId="0" fontId="100" fillId="29" borderId="3" xfId="0" quotePrefix="1" applyFont="1" applyFill="1" applyBorder="1" applyAlignment="1">
      <alignment horizontal="center" vertical="center"/>
    </xf>
    <xf numFmtId="0" fontId="100" fillId="29" borderId="3" xfId="0" applyFont="1" applyFill="1" applyBorder="1" applyAlignment="1">
      <alignment horizontal="left" vertical="center"/>
    </xf>
    <xf numFmtId="0" fontId="101" fillId="29" borderId="3" xfId="0" quotePrefix="1" applyFont="1" applyFill="1" applyBorder="1" applyAlignment="1">
      <alignment horizontal="center" vertical="center"/>
    </xf>
    <xf numFmtId="170" fontId="70" fillId="29" borderId="0" xfId="0" applyNumberFormat="1" applyFont="1" applyFill="1" applyBorder="1" applyAlignment="1">
      <alignment horizontal="center" vertical="center" wrapText="1"/>
    </xf>
    <xf numFmtId="170" fontId="70" fillId="29" borderId="0" xfId="0" applyNumberFormat="1" applyFont="1" applyFill="1" applyBorder="1" applyAlignment="1">
      <alignment horizontal="right" vertical="center" wrapText="1"/>
    </xf>
    <xf numFmtId="170" fontId="70" fillId="29" borderId="0" xfId="0" applyNumberFormat="1" applyFont="1" applyFill="1" applyBorder="1" applyAlignment="1">
      <alignment horizontal="center" vertical="center" wrapText="1"/>
    </xf>
    <xf numFmtId="170" fontId="70" fillId="29" borderId="0" xfId="0" applyNumberFormat="1" applyFont="1" applyFill="1" applyBorder="1" applyAlignment="1">
      <alignment vertical="center" wrapText="1"/>
    </xf>
    <xf numFmtId="178" fontId="84" fillId="29" borderId="3" xfId="0" applyNumberFormat="1" applyFont="1" applyFill="1" applyBorder="1" applyAlignment="1">
      <alignment horizontal="center" vertical="center" wrapText="1"/>
    </xf>
    <xf numFmtId="178" fontId="84" fillId="29" borderId="3" xfId="207" applyNumberFormat="1" applyFont="1" applyFill="1" applyBorder="1" applyAlignment="1">
      <alignment horizontal="right" vertical="center" wrapText="1"/>
    </xf>
    <xf numFmtId="178" fontId="83" fillId="29" borderId="3" xfId="0" applyNumberFormat="1" applyFont="1" applyFill="1" applyBorder="1" applyAlignment="1">
      <alignment horizontal="right" vertical="center" wrapText="1"/>
    </xf>
    <xf numFmtId="178" fontId="83" fillId="29" borderId="3" xfId="0" applyNumberFormat="1" applyFont="1" applyFill="1" applyBorder="1" applyAlignment="1">
      <alignment vertical="center" wrapText="1"/>
    </xf>
    <xf numFmtId="178" fontId="83" fillId="29" borderId="3" xfId="207" applyNumberFormat="1" applyFont="1" applyFill="1" applyBorder="1" applyAlignment="1">
      <alignment horizontal="right" vertical="center" wrapText="1"/>
    </xf>
    <xf numFmtId="170" fontId="86" fillId="29" borderId="0" xfId="0" applyNumberFormat="1" applyFont="1" applyFill="1" applyBorder="1" applyAlignment="1">
      <alignment vertical="center" wrapText="1"/>
    </xf>
    <xf numFmtId="178" fontId="88" fillId="29" borderId="3" xfId="0" applyNumberFormat="1" applyFont="1" applyFill="1" applyBorder="1" applyAlignment="1">
      <alignment horizontal="center" vertical="center" wrapText="1"/>
    </xf>
    <xf numFmtId="178" fontId="81" fillId="29" borderId="3" xfId="207" applyNumberFormat="1" applyFont="1" applyFill="1" applyBorder="1" applyAlignment="1">
      <alignment horizontal="right" vertical="center" wrapText="1"/>
    </xf>
    <xf numFmtId="178" fontId="82" fillId="29" borderId="3" xfId="207" applyNumberFormat="1" applyFont="1" applyFill="1" applyBorder="1" applyAlignment="1">
      <alignment horizontal="right" vertical="center" wrapText="1"/>
    </xf>
    <xf numFmtId="178" fontId="81" fillId="29" borderId="3" xfId="0" applyNumberFormat="1" applyFont="1" applyFill="1" applyBorder="1" applyAlignment="1">
      <alignment horizontal="center" vertical="center" wrapText="1"/>
    </xf>
    <xf numFmtId="178" fontId="87" fillId="29" borderId="3" xfId="0" applyNumberFormat="1" applyFont="1" applyFill="1" applyBorder="1" applyAlignment="1">
      <alignment horizontal="center" vertical="center" wrapText="1"/>
    </xf>
    <xf numFmtId="0" fontId="102" fillId="29" borderId="3" xfId="0" applyFont="1" applyFill="1" applyBorder="1" applyAlignment="1">
      <alignment horizontal="left" vertical="center" wrapText="1"/>
    </xf>
    <xf numFmtId="0" fontId="102" fillId="29" borderId="3" xfId="0" applyFont="1" applyFill="1" applyBorder="1" applyAlignment="1">
      <alignment horizontal="left" vertical="center"/>
    </xf>
    <xf numFmtId="0" fontId="85" fillId="29" borderId="0" xfId="0" applyFont="1" applyFill="1" applyAlignment="1">
      <alignment horizontal="right" vertical="center"/>
    </xf>
    <xf numFmtId="0" fontId="70" fillId="29" borderId="0" xfId="0" applyFont="1" applyFill="1" applyBorder="1" applyAlignment="1">
      <alignment horizontal="right" vertical="center"/>
    </xf>
    <xf numFmtId="0" fontId="86" fillId="29" borderId="14" xfId="0" applyFont="1" applyFill="1" applyBorder="1" applyAlignment="1">
      <alignment horizontal="center" vertical="center" wrapText="1" shrinkToFit="1"/>
    </xf>
    <xf numFmtId="0" fontId="73" fillId="29" borderId="15" xfId="246" applyFont="1" applyFill="1" applyBorder="1" applyAlignment="1">
      <alignment horizontal="left" vertical="center" wrapText="1"/>
    </xf>
    <xf numFmtId="0" fontId="85" fillId="29" borderId="17" xfId="246" applyFont="1" applyFill="1" applyBorder="1" applyAlignment="1">
      <alignment horizontal="left" vertical="center" wrapText="1"/>
    </xf>
    <xf numFmtId="0" fontId="85" fillId="29" borderId="16" xfId="246" applyFont="1" applyFill="1" applyBorder="1" applyAlignment="1">
      <alignment horizontal="left" vertical="center" wrapText="1"/>
    </xf>
    <xf numFmtId="0" fontId="85" fillId="29" borderId="19" xfId="0" applyFont="1" applyFill="1" applyBorder="1" applyAlignment="1">
      <alignment horizontal="left" vertical="center" wrapText="1"/>
    </xf>
    <xf numFmtId="0" fontId="85" fillId="29" borderId="19" xfId="0" quotePrefix="1" applyFont="1" applyFill="1" applyBorder="1" applyAlignment="1">
      <alignment horizontal="center" vertical="center"/>
    </xf>
    <xf numFmtId="0" fontId="103" fillId="29" borderId="0" xfId="246" applyFont="1" applyFill="1"/>
    <xf numFmtId="0" fontId="73" fillId="29" borderId="19" xfId="0" applyFont="1" applyFill="1" applyBorder="1" applyAlignment="1">
      <alignment horizontal="left" vertical="center" wrapText="1"/>
    </xf>
    <xf numFmtId="0" fontId="86" fillId="29" borderId="19" xfId="0" applyFont="1" applyFill="1" applyBorder="1" applyAlignment="1">
      <alignment horizontal="left" vertical="center" wrapText="1"/>
    </xf>
    <xf numFmtId="0" fontId="86" fillId="29" borderId="19" xfId="0" quotePrefix="1" applyFont="1" applyFill="1" applyBorder="1" applyAlignment="1">
      <alignment horizontal="center" vertical="center"/>
    </xf>
    <xf numFmtId="0" fontId="86" fillId="29" borderId="0" xfId="0" applyFont="1" applyFill="1" applyAlignment="1">
      <alignment vertical="center"/>
    </xf>
    <xf numFmtId="0" fontId="85" fillId="29" borderId="0" xfId="0" quotePrefix="1" applyFont="1" applyFill="1" applyBorder="1" applyAlignment="1">
      <alignment horizontal="center" vertical="center"/>
    </xf>
    <xf numFmtId="0" fontId="92" fillId="29" borderId="0" xfId="0" applyFont="1" applyFill="1" applyAlignment="1">
      <alignment vertical="center"/>
    </xf>
    <xf numFmtId="178" fontId="83" fillId="29" borderId="3" xfId="0" applyNumberFormat="1" applyFont="1" applyFill="1" applyBorder="1" applyAlignment="1">
      <alignment horizontal="center" vertical="center" wrapText="1"/>
    </xf>
    <xf numFmtId="0" fontId="101" fillId="29" borderId="3" xfId="0" applyFont="1" applyFill="1" applyBorder="1" applyAlignment="1">
      <alignment horizontal="center" vertical="center"/>
    </xf>
    <xf numFmtId="0" fontId="101" fillId="29" borderId="3" xfId="0" applyFont="1" applyFill="1" applyBorder="1" applyAlignment="1">
      <alignment horizontal="center" vertical="center" wrapText="1" shrinkToFit="1"/>
    </xf>
    <xf numFmtId="0" fontId="92" fillId="29" borderId="3" xfId="0" applyFont="1" applyFill="1" applyBorder="1" applyAlignment="1">
      <alignment horizontal="left" vertical="center" wrapText="1"/>
    </xf>
    <xf numFmtId="0" fontId="102" fillId="29" borderId="3" xfId="0" applyFont="1" applyFill="1" applyBorder="1" applyAlignment="1">
      <alignment horizontal="center" vertical="center" wrapText="1"/>
    </xf>
    <xf numFmtId="0" fontId="102" fillId="29" borderId="3" xfId="0" quotePrefix="1" applyFont="1" applyFill="1" applyBorder="1" applyAlignment="1">
      <alignment horizontal="center" vertical="center"/>
    </xf>
    <xf numFmtId="0" fontId="92" fillId="29" borderId="3" xfId="0" quotePrefix="1" applyFont="1" applyFill="1" applyBorder="1" applyAlignment="1">
      <alignment horizontal="center" vertical="center"/>
    </xf>
    <xf numFmtId="0" fontId="70" fillId="29" borderId="3" xfId="0" quotePrefix="1" applyFont="1" applyFill="1" applyBorder="1" applyAlignment="1">
      <alignment horizontal="center" vertical="center"/>
    </xf>
    <xf numFmtId="0" fontId="86" fillId="29" borderId="0" xfId="0" applyFont="1" applyFill="1" applyBorder="1" applyAlignment="1">
      <alignment horizontal="left" vertical="center"/>
    </xf>
    <xf numFmtId="179" fontId="86" fillId="29" borderId="0" xfId="0" applyNumberFormat="1" applyFont="1" applyFill="1" applyBorder="1" applyAlignment="1">
      <alignment horizontal="center" vertical="center" wrapText="1"/>
    </xf>
    <xf numFmtId="178" fontId="102" fillId="29" borderId="3" xfId="0" applyNumberFormat="1" applyFont="1" applyFill="1" applyBorder="1" applyAlignment="1">
      <alignment horizontal="center" vertical="center" wrapText="1"/>
    </xf>
    <xf numFmtId="178" fontId="105" fillId="29" borderId="3" xfId="0" applyNumberFormat="1" applyFont="1" applyFill="1" applyBorder="1" applyAlignment="1">
      <alignment horizontal="center" vertical="center" wrapText="1"/>
    </xf>
    <xf numFmtId="178" fontId="102" fillId="29" borderId="3" xfId="0" quotePrefix="1" applyNumberFormat="1" applyFont="1" applyFill="1" applyBorder="1" applyAlignment="1">
      <alignment horizontal="center" vertical="center"/>
    </xf>
    <xf numFmtId="178" fontId="100" fillId="29" borderId="3" xfId="0" quotePrefix="1" applyNumberFormat="1" applyFont="1" applyFill="1" applyBorder="1" applyAlignment="1">
      <alignment horizontal="center" vertical="center"/>
    </xf>
    <xf numFmtId="178" fontId="101" fillId="29" borderId="3" xfId="0" quotePrefix="1" applyNumberFormat="1" applyFont="1" applyFill="1" applyBorder="1" applyAlignment="1">
      <alignment horizontal="center" vertical="center"/>
    </xf>
    <xf numFmtId="178" fontId="92" fillId="29" borderId="3" xfId="0" quotePrefix="1" applyNumberFormat="1" applyFont="1" applyFill="1" applyBorder="1" applyAlignment="1">
      <alignment horizontal="center" vertical="center"/>
    </xf>
    <xf numFmtId="178" fontId="70" fillId="29" borderId="3" xfId="0" quotePrefix="1" applyNumberFormat="1" applyFont="1" applyFill="1" applyBorder="1" applyAlignment="1">
      <alignment horizontal="center" vertical="center"/>
    </xf>
    <xf numFmtId="0" fontId="85" fillId="29" borderId="3" xfId="0" quotePrefix="1" applyNumberFormat="1" applyFont="1" applyFill="1" applyBorder="1" applyAlignment="1">
      <alignment horizontal="center" vertical="center"/>
    </xf>
    <xf numFmtId="0" fontId="86" fillId="29" borderId="3" xfId="0" applyNumberFormat="1" applyFont="1" applyFill="1" applyBorder="1" applyAlignment="1">
      <alignment horizontal="center" vertical="center"/>
    </xf>
    <xf numFmtId="0" fontId="86" fillId="29" borderId="0" xfId="0" applyFont="1" applyFill="1" applyAlignment="1">
      <alignment horizontal="center" vertical="center"/>
    </xf>
    <xf numFmtId="0" fontId="70" fillId="29" borderId="3" xfId="0" applyFont="1" applyFill="1" applyBorder="1" applyAlignment="1">
      <alignment horizontal="left" vertical="center"/>
    </xf>
    <xf numFmtId="0" fontId="106" fillId="29" borderId="3" xfId="0" applyFont="1" applyFill="1" applyBorder="1" applyAlignment="1">
      <alignment horizontal="left" vertical="center" wrapText="1"/>
    </xf>
    <xf numFmtId="0" fontId="99" fillId="29" borderId="3" xfId="0" quotePrefix="1" applyFont="1" applyFill="1" applyBorder="1" applyAlignment="1">
      <alignment horizontal="center" vertical="center"/>
    </xf>
    <xf numFmtId="0" fontId="106" fillId="29" borderId="3" xfId="0" quotePrefix="1" applyFont="1" applyFill="1" applyBorder="1" applyAlignment="1">
      <alignment horizontal="center" vertical="center"/>
    </xf>
    <xf numFmtId="0" fontId="92" fillId="29" borderId="3" xfId="0" applyFont="1" applyFill="1" applyBorder="1" applyAlignment="1">
      <alignment horizontal="center" vertical="center" wrapText="1"/>
    </xf>
    <xf numFmtId="0" fontId="92" fillId="29" borderId="13" xfId="0" applyFont="1" applyFill="1" applyBorder="1" applyAlignment="1">
      <alignment vertical="center"/>
    </xf>
    <xf numFmtId="0" fontId="70" fillId="29" borderId="3" xfId="238" applyFont="1" applyFill="1" applyBorder="1" applyAlignment="1">
      <alignment horizontal="center" vertical="center"/>
    </xf>
    <xf numFmtId="0" fontId="85" fillId="29" borderId="3" xfId="238" applyFont="1" applyFill="1" applyBorder="1" applyAlignment="1">
      <alignment horizontal="left" vertical="center"/>
    </xf>
    <xf numFmtId="0" fontId="92" fillId="29" borderId="3" xfId="238" applyFont="1" applyFill="1" applyBorder="1" applyAlignment="1">
      <alignment horizontal="left" vertical="center"/>
    </xf>
    <xf numFmtId="0" fontId="70" fillId="29" borderId="3" xfId="238" applyNumberFormat="1" applyFont="1" applyFill="1" applyBorder="1" applyAlignment="1">
      <alignment horizontal="center" vertical="center" wrapText="1"/>
    </xf>
    <xf numFmtId="170" fontId="70" fillId="29" borderId="3" xfId="238" applyNumberFormat="1" applyFont="1" applyFill="1" applyBorder="1" applyAlignment="1">
      <alignment horizontal="center" vertical="center" wrapText="1"/>
    </xf>
    <xf numFmtId="0" fontId="70" fillId="29" borderId="3" xfId="238" applyNumberFormat="1" applyFont="1" applyFill="1" applyBorder="1" applyAlignment="1">
      <alignment horizontal="left" vertical="center" wrapText="1"/>
    </xf>
    <xf numFmtId="0" fontId="70" fillId="29" borderId="3" xfId="238" applyFont="1" applyFill="1" applyBorder="1" applyAlignment="1">
      <alignment horizontal="center" vertical="center" wrapText="1"/>
    </xf>
    <xf numFmtId="49" fontId="70" fillId="29" borderId="3" xfId="238" applyNumberFormat="1" applyFont="1" applyFill="1" applyBorder="1" applyAlignment="1">
      <alignment horizontal="left" vertical="center" wrapText="1"/>
    </xf>
    <xf numFmtId="0" fontId="107" fillId="29" borderId="0" xfId="0" applyFont="1" applyFill="1"/>
    <xf numFmtId="0" fontId="86" fillId="29" borderId="0" xfId="0" applyFont="1" applyFill="1"/>
    <xf numFmtId="0" fontId="70" fillId="29" borderId="0" xfId="0" applyFont="1" applyFill="1"/>
    <xf numFmtId="0" fontId="85" fillId="29" borderId="0" xfId="0" applyFont="1" applyFill="1"/>
    <xf numFmtId="0" fontId="77" fillId="29" borderId="15" xfId="0" applyFont="1" applyFill="1" applyBorder="1" applyAlignment="1">
      <alignment horizontal="left" vertical="center" wrapText="1"/>
    </xf>
    <xf numFmtId="0" fontId="77" fillId="29" borderId="17" xfId="0" applyFont="1" applyFill="1" applyBorder="1" applyAlignment="1">
      <alignment horizontal="left" vertical="center" wrapText="1"/>
    </xf>
    <xf numFmtId="0" fontId="77" fillId="29" borderId="16" xfId="0" applyFont="1" applyFill="1" applyBorder="1" applyAlignment="1">
      <alignment horizontal="left" vertical="center" wrapText="1"/>
    </xf>
    <xf numFmtId="178" fontId="77" fillId="29" borderId="3" xfId="0" applyNumberFormat="1" applyFont="1" applyFill="1" applyBorder="1" applyAlignment="1">
      <alignment horizontal="center" vertical="center"/>
    </xf>
    <xf numFmtId="178" fontId="71" fillId="29" borderId="3" xfId="0" applyNumberFormat="1" applyFont="1" applyFill="1" applyBorder="1" applyAlignment="1">
      <alignment horizontal="center" vertical="center"/>
    </xf>
    <xf numFmtId="3" fontId="71" fillId="29" borderId="3" xfId="0" applyNumberFormat="1" applyFont="1" applyFill="1" applyBorder="1" applyAlignment="1">
      <alignment horizontal="center" vertical="center" wrapText="1" shrinkToFit="1"/>
    </xf>
    <xf numFmtId="178" fontId="106" fillId="29" borderId="3" xfId="0" quotePrefix="1" applyNumberFormat="1" applyFont="1" applyFill="1" applyBorder="1" applyAlignment="1">
      <alignment horizontal="center" vertical="center"/>
    </xf>
    <xf numFmtId="178" fontId="106" fillId="29" borderId="3" xfId="0" applyNumberFormat="1" applyFont="1" applyFill="1" applyBorder="1" applyAlignment="1">
      <alignment horizontal="center" vertical="center" wrapText="1"/>
    </xf>
    <xf numFmtId="178" fontId="99" fillId="29" borderId="3" xfId="0" quotePrefix="1" applyNumberFormat="1" applyFont="1" applyFill="1" applyBorder="1" applyAlignment="1">
      <alignment horizontal="center" vertical="center"/>
    </xf>
    <xf numFmtId="178" fontId="99" fillId="29" borderId="3" xfId="0" applyNumberFormat="1" applyFont="1" applyFill="1" applyBorder="1" applyAlignment="1">
      <alignment horizontal="center" vertical="center" wrapText="1"/>
    </xf>
    <xf numFmtId="178" fontId="95" fillId="29" borderId="3" xfId="0" quotePrefix="1" applyNumberFormat="1" applyFont="1" applyFill="1" applyBorder="1" applyAlignment="1">
      <alignment horizontal="center" vertical="center"/>
    </xf>
    <xf numFmtId="178" fontId="82" fillId="29" borderId="3" xfId="0" applyNumberFormat="1" applyFont="1" applyFill="1" applyBorder="1" applyAlignment="1">
      <alignment horizontal="center" vertical="center" wrapText="1"/>
    </xf>
    <xf numFmtId="0" fontId="71" fillId="29" borderId="3" xfId="0" applyNumberFormat="1" applyFont="1" applyFill="1" applyBorder="1" applyAlignment="1">
      <alignment horizontal="center" vertical="center" wrapText="1" shrinkToFit="1"/>
    </xf>
    <xf numFmtId="178" fontId="84" fillId="0" borderId="19" xfId="0" applyNumberFormat="1" applyFont="1" applyFill="1" applyBorder="1" applyAlignment="1">
      <alignment horizontal="center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0" fontId="93" fillId="29" borderId="0" xfId="0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92" fillId="29" borderId="0" xfId="0" applyFont="1" applyFill="1" applyBorder="1" applyAlignment="1">
      <alignment horizontal="center" vertical="center" wrapText="1"/>
    </xf>
    <xf numFmtId="170" fontId="70" fillId="29" borderId="0" xfId="0" applyNumberFormat="1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 wrapText="1"/>
    </xf>
    <xf numFmtId="178" fontId="71" fillId="29" borderId="3" xfId="0" applyNumberFormat="1" applyFont="1" applyFill="1" applyBorder="1" applyAlignment="1">
      <alignment horizontal="center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0" fontId="73" fillId="29" borderId="20" xfId="0" applyFont="1" applyFill="1" applyBorder="1" applyAlignment="1">
      <alignment horizontal="center" vertical="center" wrapText="1"/>
    </xf>
    <xf numFmtId="0" fontId="73" fillId="29" borderId="21" xfId="0" applyFont="1" applyFill="1" applyBorder="1" applyAlignment="1">
      <alignment horizontal="center" vertical="center" wrapText="1"/>
    </xf>
    <xf numFmtId="0" fontId="73" fillId="29" borderId="22" xfId="0" applyFont="1" applyFill="1" applyBorder="1" applyAlignment="1">
      <alignment horizontal="center" vertical="center" wrapText="1"/>
    </xf>
    <xf numFmtId="0" fontId="73" fillId="29" borderId="20" xfId="0" applyFont="1" applyFill="1" applyBorder="1" applyAlignment="1" applyProtection="1">
      <alignment horizontal="center" vertical="center" wrapText="1"/>
      <protection locked="0"/>
    </xf>
    <xf numFmtId="0" fontId="73" fillId="29" borderId="21" xfId="0" applyFont="1" applyFill="1" applyBorder="1" applyAlignment="1" applyProtection="1">
      <alignment horizontal="center" vertical="center" wrapText="1"/>
      <protection locked="0"/>
    </xf>
    <xf numFmtId="0" fontId="73" fillId="29" borderId="22" xfId="0" applyFont="1" applyFill="1" applyBorder="1" applyAlignment="1" applyProtection="1">
      <alignment horizontal="center" vertical="center" wrapText="1"/>
      <protection locked="0"/>
    </xf>
    <xf numFmtId="0" fontId="86" fillId="0" borderId="17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170" fontId="97" fillId="0" borderId="0" xfId="0" applyNumberFormat="1" applyFont="1" applyFill="1" applyBorder="1" applyAlignment="1">
      <alignment horizontal="center" vertical="center" wrapText="1"/>
    </xf>
    <xf numFmtId="170" fontId="97" fillId="0" borderId="0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3" fillId="29" borderId="33" xfId="0" applyFont="1" applyFill="1" applyBorder="1" applyAlignment="1">
      <alignment horizontal="center" vertical="center" wrapText="1"/>
    </xf>
    <xf numFmtId="0" fontId="73" fillId="29" borderId="34" xfId="0" applyFont="1" applyFill="1" applyBorder="1" applyAlignment="1">
      <alignment horizontal="center" vertical="center" wrapText="1"/>
    </xf>
    <xf numFmtId="0" fontId="73" fillId="29" borderId="35" xfId="0" applyFont="1" applyFill="1" applyBorder="1" applyAlignment="1">
      <alignment horizontal="center" vertical="center" wrapText="1"/>
    </xf>
    <xf numFmtId="0" fontId="73" fillId="29" borderId="23" xfId="238" applyNumberFormat="1" applyFont="1" applyFill="1" applyBorder="1" applyAlignment="1">
      <alignment horizontal="center" vertical="center" wrapText="1"/>
    </xf>
    <xf numFmtId="0" fontId="73" fillId="29" borderId="24" xfId="238" applyNumberFormat="1" applyFont="1" applyFill="1" applyBorder="1" applyAlignment="1">
      <alignment horizontal="center" vertical="center" wrapText="1"/>
    </xf>
    <xf numFmtId="0" fontId="73" fillId="29" borderId="25" xfId="238" applyNumberFormat="1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/>
    </xf>
    <xf numFmtId="0" fontId="86" fillId="0" borderId="3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29" borderId="15" xfId="0" applyFont="1" applyFill="1" applyBorder="1" applyAlignment="1">
      <alignment horizontal="left" vertical="center" wrapText="1"/>
    </xf>
    <xf numFmtId="0" fontId="73" fillId="29" borderId="17" xfId="0" applyFont="1" applyFill="1" applyBorder="1" applyAlignment="1">
      <alignment horizontal="left" vertical="center" wrapText="1"/>
    </xf>
    <xf numFmtId="0" fontId="73" fillId="29" borderId="16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93" fillId="29" borderId="0" xfId="0" applyFont="1" applyFill="1" applyBorder="1" applyAlignment="1">
      <alignment horizontal="center" vertical="center" wrapText="1"/>
    </xf>
    <xf numFmtId="0" fontId="93" fillId="29" borderId="0" xfId="0" applyFont="1" applyFill="1" applyBorder="1" applyAlignment="1">
      <alignment horizontal="center" vertical="center"/>
    </xf>
    <xf numFmtId="0" fontId="86" fillId="0" borderId="3" xfId="246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0" fontId="73" fillId="29" borderId="0" xfId="0" applyFont="1" applyFill="1" applyBorder="1" applyAlignment="1">
      <alignment horizontal="center" vertical="center" wrapText="1"/>
    </xf>
    <xf numFmtId="0" fontId="86" fillId="29" borderId="3" xfId="0" applyFont="1" applyFill="1" applyBorder="1" applyAlignment="1">
      <alignment horizontal="center" vertical="center" wrapText="1"/>
    </xf>
    <xf numFmtId="0" fontId="86" fillId="29" borderId="3" xfId="0" applyFont="1" applyFill="1" applyBorder="1" applyAlignment="1">
      <alignment horizontal="center" vertical="center"/>
    </xf>
    <xf numFmtId="0" fontId="85" fillId="29" borderId="3" xfId="0" applyFont="1" applyFill="1" applyBorder="1" applyAlignment="1">
      <alignment horizontal="left" vertical="center" wrapText="1"/>
    </xf>
    <xf numFmtId="170" fontId="86" fillId="29" borderId="0" xfId="0" applyNumberFormat="1" applyFont="1" applyFill="1" applyBorder="1" applyAlignment="1">
      <alignment horizontal="center" vertical="center" wrapText="1"/>
    </xf>
    <xf numFmtId="0" fontId="92" fillId="29" borderId="0" xfId="0" applyFont="1" applyFill="1" applyBorder="1" applyAlignment="1">
      <alignment horizontal="center" vertical="center" wrapText="1"/>
    </xf>
    <xf numFmtId="170" fontId="70" fillId="29" borderId="0" xfId="0" applyNumberFormat="1" applyFont="1" applyFill="1" applyBorder="1" applyAlignment="1">
      <alignment horizontal="center" vertical="center" wrapText="1"/>
    </xf>
    <xf numFmtId="0" fontId="73" fillId="29" borderId="0" xfId="246" applyFont="1" applyFill="1" applyBorder="1" applyAlignment="1">
      <alignment horizontal="center" vertical="center"/>
    </xf>
    <xf numFmtId="0" fontId="92" fillId="29" borderId="3" xfId="246" applyFont="1" applyFill="1" applyBorder="1" applyAlignment="1">
      <alignment horizontal="center" vertical="center" wrapText="1"/>
    </xf>
    <xf numFmtId="170" fontId="70" fillId="29" borderId="0" xfId="0" applyNumberFormat="1" applyFont="1" applyFill="1" applyBorder="1" applyAlignment="1">
      <alignment horizontal="left" vertical="center" wrapText="1"/>
    </xf>
    <xf numFmtId="0" fontId="98" fillId="29" borderId="0" xfId="0" applyFont="1" applyFill="1" applyBorder="1" applyAlignment="1">
      <alignment horizontal="center" vertical="center"/>
    </xf>
    <xf numFmtId="0" fontId="70" fillId="29" borderId="13" xfId="246" applyFont="1" applyFill="1" applyBorder="1" applyAlignment="1">
      <alignment horizontal="right" vertical="center"/>
    </xf>
    <xf numFmtId="0" fontId="70" fillId="29" borderId="3" xfId="246" applyFont="1" applyFill="1" applyBorder="1" applyAlignment="1">
      <alignment horizontal="center" vertical="center"/>
    </xf>
    <xf numFmtId="0" fontId="70" fillId="29" borderId="3" xfId="246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 wrapText="1"/>
    </xf>
    <xf numFmtId="0" fontId="86" fillId="29" borderId="0" xfId="0" applyFont="1" applyFill="1" applyBorder="1" applyAlignment="1">
      <alignment horizontal="center" vertical="center"/>
    </xf>
    <xf numFmtId="0" fontId="92" fillId="29" borderId="15" xfId="0" applyFont="1" applyFill="1" applyBorder="1" applyAlignment="1">
      <alignment horizontal="center" vertical="center"/>
    </xf>
    <xf numFmtId="0" fontId="92" fillId="29" borderId="17" xfId="0" applyFont="1" applyFill="1" applyBorder="1" applyAlignment="1">
      <alignment horizontal="center" vertical="center"/>
    </xf>
    <xf numFmtId="0" fontId="92" fillId="29" borderId="16" xfId="0" applyFont="1" applyFill="1" applyBorder="1" applyAlignment="1">
      <alignment horizontal="center" vertical="center"/>
    </xf>
    <xf numFmtId="0" fontId="73" fillId="29" borderId="0" xfId="0" applyFont="1" applyFill="1" applyBorder="1" applyAlignment="1">
      <alignment horizontal="center" vertical="center"/>
    </xf>
    <xf numFmtId="0" fontId="86" fillId="29" borderId="3" xfId="0" applyFont="1" applyFill="1" applyBorder="1" applyAlignment="1">
      <alignment horizontal="center" vertical="center" wrapText="1" shrinkToFit="1"/>
    </xf>
    <xf numFmtId="0" fontId="86" fillId="29" borderId="3" xfId="246" applyFont="1" applyFill="1" applyBorder="1" applyAlignment="1">
      <alignment horizontal="center" vertical="center"/>
    </xf>
    <xf numFmtId="0" fontId="86" fillId="29" borderId="14" xfId="0" applyFont="1" applyFill="1" applyBorder="1" applyAlignment="1">
      <alignment horizontal="center" vertical="center"/>
    </xf>
    <xf numFmtId="0" fontId="86" fillId="29" borderId="19" xfId="0" applyFont="1" applyFill="1" applyBorder="1" applyAlignment="1">
      <alignment horizontal="center" vertical="center"/>
    </xf>
    <xf numFmtId="0" fontId="86" fillId="29" borderId="13" xfId="0" applyFont="1" applyFill="1" applyBorder="1" applyAlignment="1">
      <alignment horizontal="right" vertical="center"/>
    </xf>
    <xf numFmtId="0" fontId="85" fillId="29" borderId="0" xfId="0" applyFont="1" applyFill="1" applyBorder="1" applyAlignment="1">
      <alignment horizontal="center" vertical="center" wrapText="1"/>
    </xf>
    <xf numFmtId="0" fontId="73" fillId="29" borderId="0" xfId="238" applyNumberFormat="1" applyFont="1" applyFill="1" applyBorder="1" applyAlignment="1">
      <alignment horizontal="center" vertical="center" wrapText="1"/>
    </xf>
    <xf numFmtId="0" fontId="70" fillId="29" borderId="14" xfId="238" applyNumberFormat="1" applyFont="1" applyFill="1" applyBorder="1" applyAlignment="1">
      <alignment horizontal="center" vertical="center" wrapText="1"/>
    </xf>
    <xf numFmtId="0" fontId="70" fillId="29" borderId="19" xfId="238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178" fontId="77" fillId="29" borderId="15" xfId="0" applyNumberFormat="1" applyFont="1" applyFill="1" applyBorder="1" applyAlignment="1">
      <alignment horizontal="center" vertical="center" wrapText="1"/>
    </xf>
    <xf numFmtId="178" fontId="77" fillId="29" borderId="17" xfId="0" applyNumberFormat="1" applyFont="1" applyFill="1" applyBorder="1" applyAlignment="1">
      <alignment horizontal="center" vertical="center" wrapText="1"/>
    </xf>
    <xf numFmtId="178" fontId="77" fillId="29" borderId="16" xfId="0" applyNumberFormat="1" applyFont="1" applyFill="1" applyBorder="1" applyAlignment="1">
      <alignment horizontal="center" vertical="center" wrapText="1"/>
    </xf>
    <xf numFmtId="0" fontId="77" fillId="29" borderId="3" xfId="0" applyFont="1" applyFill="1" applyBorder="1" applyAlignment="1">
      <alignment horizontal="left" vertical="center" wrapText="1"/>
    </xf>
    <xf numFmtId="178" fontId="86" fillId="29" borderId="15" xfId="207" applyNumberFormat="1" applyFont="1" applyFill="1" applyBorder="1" applyAlignment="1">
      <alignment horizontal="right" vertical="center" wrapText="1"/>
    </xf>
    <xf numFmtId="178" fontId="86" fillId="29" borderId="16" xfId="207" applyNumberFormat="1" applyFont="1" applyFill="1" applyBorder="1" applyAlignment="1">
      <alignment horizontal="right" vertical="center" wrapText="1"/>
    </xf>
    <xf numFmtId="0" fontId="77" fillId="29" borderId="0" xfId="0" applyFont="1" applyFill="1" applyBorder="1" applyAlignment="1">
      <alignment horizontal="justify" vertical="center" wrapText="1" shrinkToFit="1"/>
    </xf>
    <xf numFmtId="0" fontId="77" fillId="0" borderId="3" xfId="0" applyFont="1" applyFill="1" applyBorder="1" applyAlignment="1">
      <alignment horizontal="center" vertical="center" wrapText="1"/>
    </xf>
    <xf numFmtId="0" fontId="71" fillId="29" borderId="3" xfId="0" applyFont="1" applyFill="1" applyBorder="1" applyAlignment="1">
      <alignment horizontal="left" vertical="center" wrapText="1"/>
    </xf>
    <xf numFmtId="177" fontId="77" fillId="29" borderId="15" xfId="0" applyNumberFormat="1" applyFont="1" applyFill="1" applyBorder="1" applyAlignment="1">
      <alignment horizontal="center" vertical="center" wrapText="1"/>
    </xf>
    <xf numFmtId="177" fontId="77" fillId="29" borderId="17" xfId="0" applyNumberFormat="1" applyFont="1" applyFill="1" applyBorder="1" applyAlignment="1">
      <alignment horizontal="center" vertical="center" wrapText="1"/>
    </xf>
    <xf numFmtId="177" fontId="77" fillId="29" borderId="16" xfId="0" applyNumberFormat="1" applyFont="1" applyFill="1" applyBorder="1" applyAlignment="1">
      <alignment horizontal="center" vertical="center" wrapText="1"/>
    </xf>
    <xf numFmtId="178" fontId="71" fillId="29" borderId="15" xfId="0" applyNumberFormat="1" applyFont="1" applyFill="1" applyBorder="1" applyAlignment="1">
      <alignment horizontal="center" vertical="center" wrapText="1"/>
    </xf>
    <xf numFmtId="178" fontId="71" fillId="29" borderId="17" xfId="0" applyNumberFormat="1" applyFont="1" applyFill="1" applyBorder="1" applyAlignment="1">
      <alignment horizontal="center" vertical="center" wrapText="1"/>
    </xf>
    <xf numFmtId="178" fontId="71" fillId="29" borderId="16" xfId="0" applyNumberFormat="1" applyFont="1" applyFill="1" applyBorder="1" applyAlignment="1">
      <alignment horizontal="center" vertical="center" wrapText="1"/>
    </xf>
    <xf numFmtId="178" fontId="71" fillId="29" borderId="3" xfId="0" applyNumberFormat="1" applyFont="1" applyFill="1" applyBorder="1" applyAlignment="1">
      <alignment horizontal="center" vertical="center" wrapText="1"/>
    </xf>
    <xf numFmtId="178" fontId="77" fillId="29" borderId="3" xfId="0" applyNumberFormat="1" applyFont="1" applyFill="1" applyBorder="1" applyAlignment="1">
      <alignment horizontal="center" vertical="center" wrapText="1"/>
    </xf>
    <xf numFmtId="177" fontId="71" fillId="29" borderId="15" xfId="0" applyNumberFormat="1" applyFont="1" applyFill="1" applyBorder="1" applyAlignment="1">
      <alignment horizontal="center" vertical="center" wrapText="1"/>
    </xf>
    <xf numFmtId="177" fontId="71" fillId="29" borderId="17" xfId="0" applyNumberFormat="1" applyFont="1" applyFill="1" applyBorder="1" applyAlignment="1">
      <alignment horizontal="center" vertical="center" wrapText="1"/>
    </xf>
    <xf numFmtId="177" fontId="71" fillId="29" borderId="16" xfId="0" applyNumberFormat="1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177" fontId="77" fillId="29" borderId="3" xfId="0" applyNumberFormat="1" applyFont="1" applyFill="1" applyBorder="1" applyAlignment="1">
      <alignment horizontal="center" vertical="center" wrapText="1"/>
    </xf>
    <xf numFmtId="178" fontId="85" fillId="29" borderId="15" xfId="207" applyNumberFormat="1" applyFont="1" applyFill="1" applyBorder="1" applyAlignment="1">
      <alignment horizontal="right" vertical="center" wrapText="1"/>
    </xf>
    <xf numFmtId="178" fontId="85" fillId="29" borderId="16" xfId="207" applyNumberFormat="1" applyFont="1" applyFill="1" applyBorder="1" applyAlignment="1">
      <alignment horizontal="right" vertical="center" wrapText="1"/>
    </xf>
    <xf numFmtId="0" fontId="77" fillId="0" borderId="15" xfId="0" applyFont="1" applyFill="1" applyBorder="1" applyAlignment="1">
      <alignment horizontal="center" vertical="center" wrapText="1"/>
    </xf>
    <xf numFmtId="177" fontId="71" fillId="29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170" fontId="77" fillId="29" borderId="3" xfId="0" applyNumberFormat="1" applyFont="1" applyFill="1" applyBorder="1" applyAlignment="1">
      <alignment horizontal="center" vertical="center" wrapText="1"/>
    </xf>
    <xf numFmtId="0" fontId="77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72" fillId="29" borderId="0" xfId="0" applyFont="1" applyFill="1" applyBorder="1" applyAlignment="1">
      <alignment vertical="center"/>
    </xf>
    <xf numFmtId="0" fontId="78" fillId="29" borderId="0" xfId="0" applyFont="1" applyFill="1" applyBorder="1" applyAlignment="1">
      <alignment horizontal="center" vertical="center"/>
    </xf>
    <xf numFmtId="0" fontId="108" fillId="29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7" fillId="29" borderId="3" xfId="0" applyNumberFormat="1" applyFont="1" applyFill="1" applyBorder="1" applyAlignment="1">
      <alignment horizontal="center" vertical="center" wrapText="1"/>
    </xf>
    <xf numFmtId="0" fontId="77" fillId="29" borderId="3" xfId="0" applyFont="1" applyFill="1" applyBorder="1" applyAlignment="1">
      <alignment horizontal="center" vertical="center"/>
    </xf>
    <xf numFmtId="49" fontId="77" fillId="29" borderId="3" xfId="0" applyNumberFormat="1" applyFont="1" applyFill="1" applyBorder="1" applyAlignment="1">
      <alignment horizontal="left" vertical="center" wrapText="1"/>
    </xf>
    <xf numFmtId="0" fontId="77" fillId="29" borderId="3" xfId="0" applyNumberFormat="1" applyFont="1" applyFill="1" applyBorder="1" applyAlignment="1">
      <alignment horizontal="center" vertical="center" wrapText="1"/>
    </xf>
    <xf numFmtId="0" fontId="77" fillId="29" borderId="15" xfId="0" applyFont="1" applyFill="1" applyBorder="1" applyAlignment="1">
      <alignment horizontal="center" vertical="center" wrapText="1"/>
    </xf>
    <xf numFmtId="0" fontId="77" fillId="29" borderId="16" xfId="0" applyFont="1" applyFill="1" applyBorder="1" applyAlignment="1">
      <alignment horizontal="center" vertical="center" wrapText="1"/>
    </xf>
    <xf numFmtId="0" fontId="77" fillId="29" borderId="17" xfId="0" applyFont="1" applyFill="1" applyBorder="1" applyAlignment="1">
      <alignment horizontal="center" vertical="center" wrapText="1"/>
    </xf>
    <xf numFmtId="0" fontId="77" fillId="29" borderId="15" xfId="0" applyFont="1" applyFill="1" applyBorder="1" applyAlignment="1">
      <alignment horizontal="center" vertical="center"/>
    </xf>
    <xf numFmtId="0" fontId="77" fillId="29" borderId="16" xfId="0" applyFont="1" applyFill="1" applyBorder="1" applyAlignment="1">
      <alignment horizontal="center" vertical="center"/>
    </xf>
    <xf numFmtId="0" fontId="77" fillId="29" borderId="17" xfId="0" applyFont="1" applyFill="1" applyBorder="1" applyAlignment="1">
      <alignment horizontal="center" vertical="center"/>
    </xf>
    <xf numFmtId="3" fontId="71" fillId="29" borderId="3" xfId="0" applyNumberFormat="1" applyFont="1" applyFill="1" applyBorder="1" applyAlignment="1">
      <alignment horizontal="center" vertical="center" wrapText="1"/>
    </xf>
    <xf numFmtId="0" fontId="71" fillId="29" borderId="3" xfId="0" applyFont="1" applyFill="1" applyBorder="1" applyAlignment="1">
      <alignment horizontal="center" vertical="center"/>
    </xf>
    <xf numFmtId="0" fontId="71" fillId="29" borderId="3" xfId="0" applyNumberFormat="1" applyFont="1" applyFill="1" applyBorder="1" applyAlignment="1">
      <alignment horizontal="center" vertical="center" wrapText="1"/>
    </xf>
    <xf numFmtId="177" fontId="86" fillId="29" borderId="3" xfId="0" applyNumberFormat="1" applyFont="1" applyFill="1" applyBorder="1" applyAlignment="1">
      <alignment horizontal="center" vertical="center" wrapText="1"/>
    </xf>
    <xf numFmtId="177" fontId="86" fillId="29" borderId="15" xfId="0" applyNumberFormat="1" applyFont="1" applyFill="1" applyBorder="1" applyAlignment="1">
      <alignment horizontal="center" vertical="center" wrapText="1"/>
    </xf>
    <xf numFmtId="177" fontId="86" fillId="29" borderId="17" xfId="0" applyNumberFormat="1" applyFont="1" applyFill="1" applyBorder="1" applyAlignment="1">
      <alignment horizontal="center" vertical="center" wrapText="1"/>
    </xf>
    <xf numFmtId="177" fontId="86" fillId="29" borderId="16" xfId="0" applyNumberFormat="1" applyFont="1" applyFill="1" applyBorder="1" applyAlignment="1">
      <alignment horizontal="center" vertical="center" wrapText="1"/>
    </xf>
    <xf numFmtId="177" fontId="85" fillId="29" borderId="15" xfId="0" applyNumberFormat="1" applyFont="1" applyFill="1" applyBorder="1" applyAlignment="1">
      <alignment horizontal="center" vertical="center" wrapText="1"/>
    </xf>
    <xf numFmtId="177" fontId="85" fillId="29" borderId="17" xfId="0" applyNumberFormat="1" applyFont="1" applyFill="1" applyBorder="1" applyAlignment="1">
      <alignment horizontal="center" vertical="center" wrapText="1"/>
    </xf>
    <xf numFmtId="177" fontId="85" fillId="29" borderId="16" xfId="0" applyNumberFormat="1" applyFont="1" applyFill="1" applyBorder="1" applyAlignment="1">
      <alignment horizontal="center" vertical="center" wrapText="1"/>
    </xf>
    <xf numFmtId="177" fontId="85" fillId="29" borderId="3" xfId="0" applyNumberFormat="1" applyFont="1" applyFill="1" applyBorder="1" applyAlignment="1">
      <alignment horizontal="center" vertical="center" wrapText="1"/>
    </xf>
    <xf numFmtId="0" fontId="77" fillId="29" borderId="26" xfId="0" applyFont="1" applyFill="1" applyBorder="1" applyAlignment="1">
      <alignment horizontal="center" vertical="center" wrapText="1"/>
    </xf>
    <xf numFmtId="0" fontId="77" fillId="29" borderId="18" xfId="0" applyFont="1" applyFill="1" applyBorder="1" applyAlignment="1">
      <alignment horizontal="center" vertical="center" wrapText="1"/>
    </xf>
    <xf numFmtId="0" fontId="77" fillId="29" borderId="27" xfId="0" applyFont="1" applyFill="1" applyBorder="1" applyAlignment="1">
      <alignment horizontal="center" vertical="center" wrapText="1"/>
    </xf>
    <xf numFmtId="0" fontId="77" fillId="29" borderId="28" xfId="0" applyFont="1" applyFill="1" applyBorder="1" applyAlignment="1">
      <alignment horizontal="center" vertical="center" wrapText="1"/>
    </xf>
    <xf numFmtId="0" fontId="77" fillId="29" borderId="13" xfId="0" applyFont="1" applyFill="1" applyBorder="1" applyAlignment="1">
      <alignment horizontal="center" vertical="center" wrapText="1"/>
    </xf>
    <xf numFmtId="0" fontId="77" fillId="29" borderId="29" xfId="0" applyFont="1" applyFill="1" applyBorder="1" applyAlignment="1">
      <alignment horizontal="center" vertical="center" wrapText="1"/>
    </xf>
    <xf numFmtId="0" fontId="71" fillId="29" borderId="15" xfId="0" applyFont="1" applyFill="1" applyBorder="1" applyAlignment="1">
      <alignment horizontal="left" vertical="center"/>
    </xf>
    <xf numFmtId="0" fontId="71" fillId="29" borderId="17" xfId="0" applyFont="1" applyFill="1" applyBorder="1" applyAlignment="1">
      <alignment horizontal="left" vertical="center"/>
    </xf>
    <xf numFmtId="0" fontId="71" fillId="29" borderId="16" xfId="0" applyFont="1" applyFill="1" applyBorder="1" applyAlignment="1">
      <alignment horizontal="left" vertical="center"/>
    </xf>
    <xf numFmtId="0" fontId="77" fillId="29" borderId="15" xfId="0" applyFont="1" applyFill="1" applyBorder="1" applyAlignment="1">
      <alignment horizontal="left" vertical="center" wrapText="1"/>
    </xf>
    <xf numFmtId="0" fontId="77" fillId="29" borderId="17" xfId="0" applyFont="1" applyFill="1" applyBorder="1" applyAlignment="1">
      <alignment horizontal="left" vertical="center" wrapText="1"/>
    </xf>
    <xf numFmtId="0" fontId="77" fillId="29" borderId="16" xfId="0" applyFont="1" applyFill="1" applyBorder="1" applyAlignment="1">
      <alignment horizontal="left" vertical="center" wrapText="1"/>
    </xf>
    <xf numFmtId="0" fontId="71" fillId="29" borderId="15" xfId="0" applyNumberFormat="1" applyFont="1" applyFill="1" applyBorder="1" applyAlignment="1">
      <alignment horizontal="left" vertical="center" wrapText="1" shrinkToFit="1"/>
    </xf>
    <xf numFmtId="0" fontId="71" fillId="29" borderId="17" xfId="0" applyNumberFormat="1" applyFont="1" applyFill="1" applyBorder="1" applyAlignment="1">
      <alignment horizontal="left" vertical="center" wrapText="1" shrinkToFit="1"/>
    </xf>
    <xf numFmtId="0" fontId="71" fillId="29" borderId="16" xfId="0" applyNumberFormat="1" applyFont="1" applyFill="1" applyBorder="1" applyAlignment="1">
      <alignment horizontal="left" vertical="center" wrapText="1" shrinkToFit="1"/>
    </xf>
    <xf numFmtId="0" fontId="77" fillId="29" borderId="3" xfId="0" applyNumberFormat="1" applyFont="1" applyFill="1" applyBorder="1" applyAlignment="1">
      <alignment horizontal="left" vertical="center" wrapText="1" shrinkToFit="1"/>
    </xf>
    <xf numFmtId="0" fontId="77" fillId="29" borderId="15" xfId="0" applyNumberFormat="1" applyFont="1" applyFill="1" applyBorder="1" applyAlignment="1">
      <alignment horizontal="left" vertical="center" wrapText="1" shrinkToFit="1"/>
    </xf>
    <xf numFmtId="0" fontId="77" fillId="29" borderId="17" xfId="0" applyNumberFormat="1" applyFont="1" applyFill="1" applyBorder="1" applyAlignment="1">
      <alignment horizontal="left" vertical="center" wrapText="1" shrinkToFit="1"/>
    </xf>
    <xf numFmtId="0" fontId="77" fillId="29" borderId="16" xfId="0" applyNumberFormat="1" applyFont="1" applyFill="1" applyBorder="1" applyAlignment="1">
      <alignment horizontal="left" vertical="center" wrapText="1" shrinkToFit="1"/>
    </xf>
    <xf numFmtId="0" fontId="77" fillId="29" borderId="30" xfId="0" applyFont="1" applyFill="1" applyBorder="1" applyAlignment="1">
      <alignment horizontal="center" vertical="center" wrapText="1"/>
    </xf>
    <xf numFmtId="0" fontId="77" fillId="29" borderId="31" xfId="0" applyFont="1" applyFill="1" applyBorder="1" applyAlignment="1">
      <alignment horizontal="center" vertical="center" wrapText="1"/>
    </xf>
    <xf numFmtId="3" fontId="77" fillId="29" borderId="3" xfId="0" applyNumberFormat="1" applyFont="1" applyFill="1" applyBorder="1" applyAlignment="1">
      <alignment horizontal="center" vertical="center" wrapText="1" shrinkToFit="1"/>
    </xf>
    <xf numFmtId="3" fontId="77" fillId="29" borderId="3" xfId="0" applyNumberFormat="1" applyFont="1" applyFill="1" applyBorder="1" applyAlignment="1">
      <alignment horizontal="left" vertical="center" wrapText="1"/>
    </xf>
    <xf numFmtId="0" fontId="77" fillId="29" borderId="3" xfId="0" applyFont="1" applyFill="1" applyBorder="1" applyAlignment="1">
      <alignment horizontal="center" vertical="center" wrapText="1" shrinkToFit="1"/>
    </xf>
    <xf numFmtId="0" fontId="77" fillId="29" borderId="0" xfId="0" applyFont="1" applyFill="1" applyBorder="1" applyAlignment="1">
      <alignment horizontal="center" vertical="center" wrapText="1"/>
    </xf>
    <xf numFmtId="2" fontId="77" fillId="29" borderId="15" xfId="0" applyNumberFormat="1" applyFont="1" applyFill="1" applyBorder="1" applyAlignment="1">
      <alignment horizontal="center" vertical="center" wrapText="1"/>
    </xf>
    <xf numFmtId="2" fontId="77" fillId="29" borderId="17" xfId="0" applyNumberFormat="1" applyFont="1" applyFill="1" applyBorder="1" applyAlignment="1">
      <alignment horizontal="center" vertical="center" wrapText="1"/>
    </xf>
    <xf numFmtId="2" fontId="77" fillId="29" borderId="16" xfId="0" applyNumberFormat="1" applyFont="1" applyFill="1" applyBorder="1" applyAlignment="1">
      <alignment horizontal="center" vertical="center" wrapText="1"/>
    </xf>
    <xf numFmtId="179" fontId="85" fillId="29" borderId="15" xfId="0" applyNumberFormat="1" applyFont="1" applyFill="1" applyBorder="1" applyAlignment="1">
      <alignment horizontal="center" vertical="center" wrapText="1"/>
    </xf>
    <xf numFmtId="179" fontId="85" fillId="29" borderId="17" xfId="0" applyNumberFormat="1" applyFont="1" applyFill="1" applyBorder="1" applyAlignment="1">
      <alignment horizontal="center" vertical="center" wrapText="1"/>
    </xf>
    <xf numFmtId="179" fontId="85" fillId="29" borderId="16" xfId="0" applyNumberFormat="1" applyFont="1" applyFill="1" applyBorder="1" applyAlignment="1">
      <alignment horizontal="center" vertical="center" wrapText="1"/>
    </xf>
    <xf numFmtId="179" fontId="71" fillId="29" borderId="15" xfId="0" applyNumberFormat="1" applyFont="1" applyFill="1" applyBorder="1" applyAlignment="1">
      <alignment horizontal="center" vertical="center" wrapText="1"/>
    </xf>
    <xf numFmtId="179" fontId="71" fillId="29" borderId="17" xfId="0" applyNumberFormat="1" applyFont="1" applyFill="1" applyBorder="1" applyAlignment="1">
      <alignment horizontal="center" vertical="center" wrapText="1"/>
    </xf>
    <xf numFmtId="179" fontId="71" fillId="29" borderId="16" xfId="0" applyNumberFormat="1" applyFont="1" applyFill="1" applyBorder="1" applyAlignment="1">
      <alignment horizontal="center" vertical="center" wrapText="1"/>
    </xf>
    <xf numFmtId="2" fontId="77" fillId="29" borderId="14" xfId="0" applyNumberFormat="1" applyFont="1" applyFill="1" applyBorder="1" applyAlignment="1">
      <alignment horizontal="center" vertical="center" wrapText="1"/>
    </xf>
    <xf numFmtId="2" fontId="77" fillId="29" borderId="19" xfId="0" applyNumberFormat="1" applyFont="1" applyFill="1" applyBorder="1" applyAlignment="1">
      <alignment horizontal="center" vertical="center" wrapText="1"/>
    </xf>
    <xf numFmtId="3" fontId="71" fillId="29" borderId="15" xfId="0" applyNumberFormat="1" applyFont="1" applyFill="1" applyBorder="1" applyAlignment="1">
      <alignment horizontal="left" vertical="center" wrapText="1" shrinkToFit="1"/>
    </xf>
    <xf numFmtId="3" fontId="71" fillId="29" borderId="17" xfId="0" applyNumberFormat="1" applyFont="1" applyFill="1" applyBorder="1" applyAlignment="1">
      <alignment horizontal="left" vertical="center" wrapText="1" shrinkToFit="1"/>
    </xf>
    <xf numFmtId="3" fontId="71" fillId="29" borderId="16" xfId="0" applyNumberFormat="1" applyFont="1" applyFill="1" applyBorder="1" applyAlignment="1">
      <alignment horizontal="left" vertical="center" wrapText="1" shrinkToFit="1"/>
    </xf>
    <xf numFmtId="0" fontId="77" fillId="29" borderId="26" xfId="0" applyFont="1" applyFill="1" applyBorder="1" applyAlignment="1">
      <alignment horizontal="center" vertical="center" wrapText="1" shrinkToFit="1"/>
    </xf>
    <xf numFmtId="0" fontId="77" fillId="29" borderId="27" xfId="0" applyFont="1" applyFill="1" applyBorder="1" applyAlignment="1">
      <alignment horizontal="center" vertical="center" wrapText="1" shrinkToFit="1"/>
    </xf>
    <xf numFmtId="0" fontId="77" fillId="29" borderId="30" xfId="0" applyFont="1" applyFill="1" applyBorder="1" applyAlignment="1">
      <alignment horizontal="center" vertical="center" wrapText="1" shrinkToFit="1"/>
    </xf>
    <xf numFmtId="0" fontId="77" fillId="29" borderId="31" xfId="0" applyFont="1" applyFill="1" applyBorder="1" applyAlignment="1">
      <alignment horizontal="center" vertical="center" wrapText="1" shrinkToFit="1"/>
    </xf>
    <xf numFmtId="0" fontId="77" fillId="29" borderId="28" xfId="0" applyFont="1" applyFill="1" applyBorder="1" applyAlignment="1">
      <alignment horizontal="center" vertical="center" wrapText="1" shrinkToFit="1"/>
    </xf>
    <xf numFmtId="0" fontId="77" fillId="29" borderId="29" xfId="0" applyFont="1" applyFill="1" applyBorder="1" applyAlignment="1">
      <alignment horizontal="center" vertical="center" wrapText="1" shrinkToFit="1"/>
    </xf>
    <xf numFmtId="0" fontId="77" fillId="29" borderId="15" xfId="0" applyFont="1" applyFill="1" applyBorder="1" applyAlignment="1">
      <alignment horizontal="center" vertical="center" wrapText="1" shrinkToFit="1"/>
    </xf>
    <xf numFmtId="0" fontId="77" fillId="29" borderId="16" xfId="0" applyFont="1" applyFill="1" applyBorder="1" applyAlignment="1">
      <alignment horizontal="center" vertical="center" wrapText="1" shrinkToFit="1"/>
    </xf>
    <xf numFmtId="49" fontId="77" fillId="29" borderId="15" xfId="0" applyNumberFormat="1" applyFont="1" applyFill="1" applyBorder="1" applyAlignment="1">
      <alignment horizontal="center" vertical="center" wrapText="1"/>
    </xf>
    <xf numFmtId="49" fontId="77" fillId="29" borderId="16" xfId="0" applyNumberFormat="1" applyFont="1" applyFill="1" applyBorder="1" applyAlignment="1">
      <alignment horizontal="center" vertical="center" wrapText="1"/>
    </xf>
    <xf numFmtId="169" fontId="71" fillId="29" borderId="0" xfId="0" applyNumberFormat="1" applyFont="1" applyFill="1" applyBorder="1" applyAlignment="1">
      <alignment horizontal="center" vertical="center"/>
    </xf>
    <xf numFmtId="3" fontId="71" fillId="29" borderId="3" xfId="0" applyNumberFormat="1" applyFont="1" applyFill="1" applyBorder="1" applyAlignment="1">
      <alignment horizontal="left" vertical="center" wrapText="1"/>
    </xf>
    <xf numFmtId="0" fontId="71" fillId="29" borderId="15" xfId="0" applyFont="1" applyFill="1" applyBorder="1" applyAlignment="1">
      <alignment horizontal="left"/>
    </xf>
    <xf numFmtId="0" fontId="71" fillId="29" borderId="17" xfId="0" applyFont="1" applyFill="1" applyBorder="1" applyAlignment="1">
      <alignment horizontal="left"/>
    </xf>
    <xf numFmtId="0" fontId="71" fillId="29" borderId="16" xfId="0" applyFont="1" applyFill="1" applyBorder="1" applyAlignment="1">
      <alignment horizontal="left"/>
    </xf>
    <xf numFmtId="0" fontId="77" fillId="29" borderId="15" xfId="0" applyNumberFormat="1" applyFont="1" applyFill="1" applyBorder="1" applyAlignment="1">
      <alignment horizontal="center" vertical="center" wrapText="1"/>
    </xf>
    <xf numFmtId="0" fontId="77" fillId="29" borderId="17" xfId="0" applyNumberFormat="1" applyFont="1" applyFill="1" applyBorder="1" applyAlignment="1">
      <alignment horizontal="center" vertical="center" wrapText="1"/>
    </xf>
    <xf numFmtId="0" fontId="77" fillId="29" borderId="16" xfId="0" applyNumberFormat="1" applyFont="1" applyFill="1" applyBorder="1" applyAlignment="1">
      <alignment horizontal="center" vertical="center" wrapText="1"/>
    </xf>
    <xf numFmtId="0" fontId="77" fillId="29" borderId="13" xfId="0" applyFont="1" applyFill="1" applyBorder="1" applyAlignment="1">
      <alignment horizontal="right" vertical="center"/>
    </xf>
    <xf numFmtId="0" fontId="77" fillId="29" borderId="18" xfId="0" applyFont="1" applyFill="1" applyBorder="1" applyAlignment="1">
      <alignment horizontal="center" vertical="center"/>
    </xf>
    <xf numFmtId="0" fontId="77" fillId="29" borderId="27" xfId="0" applyFont="1" applyFill="1" applyBorder="1" applyAlignment="1">
      <alignment horizontal="center" vertical="center"/>
    </xf>
    <xf numFmtId="0" fontId="77" fillId="29" borderId="28" xfId="0" applyFont="1" applyFill="1" applyBorder="1" applyAlignment="1">
      <alignment horizontal="center" vertical="center"/>
    </xf>
    <xf numFmtId="0" fontId="77" fillId="29" borderId="13" xfId="0" applyFont="1" applyFill="1" applyBorder="1" applyAlignment="1">
      <alignment horizontal="center" vertical="center"/>
    </xf>
    <xf numFmtId="0" fontId="77" fillId="29" borderId="29" xfId="0" applyFont="1" applyFill="1" applyBorder="1" applyAlignment="1">
      <alignment horizontal="center" vertical="center"/>
    </xf>
    <xf numFmtId="178" fontId="84" fillId="29" borderId="15" xfId="0" applyNumberFormat="1" applyFont="1" applyFill="1" applyBorder="1" applyAlignment="1">
      <alignment horizontal="center" vertical="center" wrapText="1"/>
    </xf>
    <xf numFmtId="178" fontId="84" fillId="29" borderId="17" xfId="0" applyNumberFormat="1" applyFont="1" applyFill="1" applyBorder="1" applyAlignment="1">
      <alignment horizontal="center" vertical="center" wrapText="1"/>
    </xf>
    <xf numFmtId="178" fontId="84" fillId="29" borderId="16" xfId="0" applyNumberFormat="1" applyFont="1" applyFill="1" applyBorder="1" applyAlignment="1">
      <alignment horizontal="center" vertical="center" wrapText="1"/>
    </xf>
    <xf numFmtId="0" fontId="71" fillId="29" borderId="15" xfId="0" applyFont="1" applyFill="1" applyBorder="1" applyAlignment="1">
      <alignment horizontal="left" vertical="center" wrapText="1" shrinkToFit="1"/>
    </xf>
    <xf numFmtId="0" fontId="71" fillId="29" borderId="17" xfId="0" applyFont="1" applyFill="1" applyBorder="1" applyAlignment="1">
      <alignment horizontal="left" vertical="center" wrapText="1" shrinkToFit="1"/>
    </xf>
    <xf numFmtId="0" fontId="71" fillId="29" borderId="16" xfId="0" applyFont="1" applyFill="1" applyBorder="1" applyAlignment="1">
      <alignment horizontal="left" vertical="center" wrapText="1" shrinkToFit="1"/>
    </xf>
    <xf numFmtId="179" fontId="77" fillId="29" borderId="15" xfId="0" applyNumberFormat="1" applyFont="1" applyFill="1" applyBorder="1" applyAlignment="1">
      <alignment horizontal="center" vertical="center" wrapText="1"/>
    </xf>
    <xf numFmtId="179" fontId="77" fillId="29" borderId="17" xfId="0" applyNumberFormat="1" applyFont="1" applyFill="1" applyBorder="1" applyAlignment="1">
      <alignment horizontal="center" vertical="center" wrapText="1"/>
    </xf>
    <xf numFmtId="179" fontId="77" fillId="29" borderId="16" xfId="0" applyNumberFormat="1" applyFont="1" applyFill="1" applyBorder="1" applyAlignment="1">
      <alignment horizontal="center" vertical="center" wrapText="1"/>
    </xf>
    <xf numFmtId="179" fontId="86" fillId="29" borderId="15" xfId="0" applyNumberFormat="1" applyFont="1" applyFill="1" applyBorder="1" applyAlignment="1">
      <alignment horizontal="center" vertical="center" wrapText="1"/>
    </xf>
    <xf numFmtId="179" fontId="86" fillId="29" borderId="17" xfId="0" applyNumberFormat="1" applyFont="1" applyFill="1" applyBorder="1" applyAlignment="1">
      <alignment horizontal="center" vertical="center" wrapText="1"/>
    </xf>
    <xf numFmtId="179" fontId="86" fillId="29" borderId="16" xfId="0" applyNumberFormat="1" applyFont="1" applyFill="1" applyBorder="1" applyAlignment="1">
      <alignment horizontal="center" vertical="center" wrapText="1"/>
    </xf>
    <xf numFmtId="0" fontId="77" fillId="29" borderId="15" xfId="0" applyNumberFormat="1" applyFont="1" applyFill="1" applyBorder="1" applyAlignment="1">
      <alignment horizontal="center" vertical="center" wrapText="1" shrinkToFit="1"/>
    </xf>
    <xf numFmtId="0" fontId="77" fillId="29" borderId="16" xfId="0" applyNumberFormat="1" applyFont="1" applyFill="1" applyBorder="1" applyAlignment="1">
      <alignment horizontal="center" vertical="center" wrapText="1" shrinkToFit="1"/>
    </xf>
    <xf numFmtId="0" fontId="77" fillId="29" borderId="14" xfId="0" applyFont="1" applyFill="1" applyBorder="1" applyAlignment="1">
      <alignment horizontal="center" vertical="center" wrapText="1" shrinkToFit="1"/>
    </xf>
    <xf numFmtId="0" fontId="77" fillId="29" borderId="19" xfId="0" applyFont="1" applyFill="1" applyBorder="1" applyAlignment="1">
      <alignment horizontal="center" vertical="center" wrapText="1" shrinkToFit="1"/>
    </xf>
    <xf numFmtId="0" fontId="68" fillId="29" borderId="0" xfId="0" applyFont="1" applyFill="1" applyAlignment="1">
      <alignment vertical="center" wrapText="1"/>
    </xf>
    <xf numFmtId="0" fontId="0" fillId="29" borderId="0" xfId="0" applyFill="1" applyAlignment="1">
      <alignment vertical="center" wrapText="1"/>
    </xf>
    <xf numFmtId="0" fontId="77" fillId="29" borderId="0" xfId="0" applyFont="1" applyFill="1" applyAlignment="1">
      <alignment horizontal="right" vertical="center"/>
    </xf>
    <xf numFmtId="0" fontId="77" fillId="29" borderId="32" xfId="0" applyFont="1" applyFill="1" applyBorder="1" applyAlignment="1">
      <alignment horizontal="center" vertical="center" wrapText="1" shrinkToFit="1"/>
    </xf>
    <xf numFmtId="0" fontId="77" fillId="29" borderId="15" xfId="0" applyNumberFormat="1" applyFont="1" applyFill="1" applyBorder="1" applyAlignment="1">
      <alignment horizontal="center"/>
    </xf>
    <xf numFmtId="0" fontId="77" fillId="29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7" fillId="29" borderId="18" xfId="0" applyFont="1" applyFill="1" applyBorder="1" applyAlignment="1">
      <alignment horizontal="center" vertical="center" wrapText="1" shrinkToFit="1"/>
    </xf>
    <xf numFmtId="0" fontId="77" fillId="29" borderId="0" xfId="0" applyFont="1" applyFill="1" applyBorder="1" applyAlignment="1">
      <alignment horizontal="center" vertical="center" wrapText="1" shrinkToFit="1"/>
    </xf>
    <xf numFmtId="0" fontId="77" fillId="29" borderId="13" xfId="0" applyFont="1" applyFill="1" applyBorder="1" applyAlignment="1">
      <alignment horizontal="center" vertical="center" wrapText="1" shrinkToFit="1"/>
    </xf>
    <xf numFmtId="178" fontId="83" fillId="29" borderId="15" xfId="0" applyNumberFormat="1" applyFont="1" applyFill="1" applyBorder="1" applyAlignment="1">
      <alignment horizontal="center" vertical="center" wrapText="1"/>
    </xf>
    <xf numFmtId="178" fontId="83" fillId="29" borderId="17" xfId="0" applyNumberFormat="1" applyFont="1" applyFill="1" applyBorder="1" applyAlignment="1">
      <alignment horizontal="center" vertical="center" wrapText="1"/>
    </xf>
    <xf numFmtId="178" fontId="83" fillId="29" borderId="16" xfId="0" applyNumberFormat="1" applyFont="1" applyFill="1" applyBorder="1" applyAlignment="1">
      <alignment horizontal="center" vertical="center" wrapText="1"/>
    </xf>
    <xf numFmtId="3" fontId="77" fillId="29" borderId="15" xfId="0" applyNumberFormat="1" applyFont="1" applyFill="1" applyBorder="1" applyAlignment="1">
      <alignment horizontal="center" vertical="center" wrapText="1" shrinkToFit="1"/>
    </xf>
    <xf numFmtId="3" fontId="77" fillId="29" borderId="16" xfId="0" applyNumberFormat="1" applyFont="1" applyFill="1" applyBorder="1" applyAlignment="1">
      <alignment horizontal="center" vertical="center" wrapText="1" shrinkToFit="1"/>
    </xf>
    <xf numFmtId="49" fontId="77" fillId="29" borderId="15" xfId="0" applyNumberFormat="1" applyFont="1" applyFill="1" applyBorder="1" applyAlignment="1">
      <alignment horizontal="left" vertical="center" wrapText="1"/>
    </xf>
    <xf numFmtId="49" fontId="77" fillId="29" borderId="17" xfId="0" applyNumberFormat="1" applyFont="1" applyFill="1" applyBorder="1" applyAlignment="1">
      <alignment horizontal="left" vertical="center" wrapText="1"/>
    </xf>
    <xf numFmtId="49" fontId="77" fillId="29" borderId="16" xfId="0" applyNumberFormat="1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71" fillId="29" borderId="15" xfId="0" applyFont="1" applyFill="1" applyBorder="1" applyAlignment="1">
      <alignment horizontal="center" vertical="center" wrapText="1"/>
    </xf>
    <xf numFmtId="0" fontId="91" fillId="29" borderId="17" xfId="0" applyFont="1" applyFill="1" applyBorder="1" applyAlignment="1">
      <alignment horizontal="center" vertical="center"/>
    </xf>
    <xf numFmtId="0" fontId="91" fillId="29" borderId="16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170" fontId="74" fillId="29" borderId="0" xfId="0" applyNumberFormat="1" applyFont="1" applyFill="1" applyBorder="1" applyAlignment="1">
      <alignment horizontal="center" vertical="center" wrapText="1"/>
    </xf>
    <xf numFmtId="0" fontId="76" fillId="29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6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07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89;&#1085;.%20&#1092;&#1110;&#1085;.%20&#1087;&#1086;11111&#1082;.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89;&#1085;.%20&#1092;&#1110;&#1085;.11%20&#1087;&#1086;&#1082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11111к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11 пок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453"/>
  <sheetViews>
    <sheetView tabSelected="1" view="pageBreakPreview" topLeftCell="A28" zoomScale="70" zoomScaleNormal="70" zoomScaleSheetLayoutView="70" workbookViewId="0">
      <selection activeCell="E84" sqref="E84"/>
    </sheetView>
  </sheetViews>
  <sheetFormatPr defaultColWidth="9.08984375" defaultRowHeight="18"/>
  <cols>
    <col min="1" max="1" width="95" style="195" customWidth="1"/>
    <col min="2" max="2" width="17.08984375" style="206" customWidth="1"/>
    <col min="3" max="6" width="30.6328125" style="206" customWidth="1"/>
    <col min="7" max="7" width="25.6328125" style="206" customWidth="1"/>
    <col min="8" max="8" width="21.6328125" style="206" customWidth="1"/>
    <col min="9" max="9" width="10" style="195" customWidth="1"/>
    <col min="10" max="10" width="9.54296875" style="195" customWidth="1"/>
    <col min="11" max="16384" width="9.08984375" style="195"/>
  </cols>
  <sheetData>
    <row r="1" spans="1:8" ht="29.25" customHeight="1">
      <c r="A1" s="191"/>
      <c r="B1" s="369"/>
      <c r="C1" s="369"/>
      <c r="D1" s="369"/>
      <c r="E1" s="369"/>
      <c r="F1" s="192">
        <v>2019</v>
      </c>
      <c r="G1" s="193" t="s">
        <v>102</v>
      </c>
      <c r="H1" s="194" t="s">
        <v>150</v>
      </c>
    </row>
    <row r="2" spans="1:8" ht="29.25" customHeight="1">
      <c r="A2" s="191" t="s">
        <v>14</v>
      </c>
      <c r="B2" s="369" t="s">
        <v>473</v>
      </c>
      <c r="C2" s="369"/>
      <c r="D2" s="369"/>
      <c r="E2" s="369"/>
      <c r="F2" s="192"/>
      <c r="G2" s="193" t="s">
        <v>98</v>
      </c>
      <c r="H2" s="194">
        <v>2650127</v>
      </c>
    </row>
    <row r="3" spans="1:8" ht="29.25" customHeight="1">
      <c r="A3" s="191" t="s">
        <v>15</v>
      </c>
      <c r="B3" s="369" t="s">
        <v>474</v>
      </c>
      <c r="C3" s="369"/>
      <c r="D3" s="369"/>
      <c r="E3" s="369"/>
      <c r="F3" s="192"/>
      <c r="G3" s="193" t="s">
        <v>97</v>
      </c>
      <c r="H3" s="194">
        <v>150</v>
      </c>
    </row>
    <row r="4" spans="1:8" ht="29.25" customHeight="1">
      <c r="A4" s="191" t="s">
        <v>20</v>
      </c>
      <c r="B4" s="369" t="s">
        <v>475</v>
      </c>
      <c r="C4" s="369"/>
      <c r="D4" s="369"/>
      <c r="E4" s="369"/>
      <c r="F4" s="192"/>
      <c r="G4" s="193" t="s">
        <v>96</v>
      </c>
      <c r="H4" s="194">
        <v>510100000</v>
      </c>
    </row>
    <row r="5" spans="1:8" ht="29.25" customHeight="1">
      <c r="A5" s="191" t="s">
        <v>515</v>
      </c>
      <c r="B5" s="369" t="s">
        <v>476</v>
      </c>
      <c r="C5" s="369"/>
      <c r="D5" s="369"/>
      <c r="E5" s="369"/>
      <c r="F5" s="192"/>
      <c r="G5" s="193" t="s">
        <v>9</v>
      </c>
      <c r="H5" s="194"/>
    </row>
    <row r="6" spans="1:8" ht="29.25" customHeight="1">
      <c r="A6" s="191" t="s">
        <v>17</v>
      </c>
      <c r="B6" s="369" t="s">
        <v>477</v>
      </c>
      <c r="C6" s="369"/>
      <c r="D6" s="369"/>
      <c r="E6" s="369"/>
      <c r="F6" s="192"/>
      <c r="G6" s="193" t="s">
        <v>8</v>
      </c>
      <c r="H6" s="194"/>
    </row>
    <row r="7" spans="1:8" ht="29.25" customHeight="1">
      <c r="A7" s="191" t="s">
        <v>16</v>
      </c>
      <c r="B7" s="369" t="s">
        <v>478</v>
      </c>
      <c r="C7" s="369"/>
      <c r="D7" s="369"/>
      <c r="E7" s="369"/>
      <c r="F7" s="192"/>
      <c r="G7" s="193" t="s">
        <v>10</v>
      </c>
      <c r="H7" s="194" t="s">
        <v>471</v>
      </c>
    </row>
    <row r="8" spans="1:8" ht="29.25" customHeight="1">
      <c r="A8" s="191" t="s">
        <v>441</v>
      </c>
      <c r="B8" s="369" t="s">
        <v>440</v>
      </c>
      <c r="C8" s="369"/>
      <c r="D8" s="369"/>
      <c r="E8" s="369"/>
      <c r="F8" s="192" t="s">
        <v>121</v>
      </c>
      <c r="G8" s="193"/>
      <c r="H8" s="194"/>
    </row>
    <row r="9" spans="1:8" ht="29.25" customHeight="1">
      <c r="A9" s="191" t="s">
        <v>21</v>
      </c>
      <c r="B9" s="369" t="s">
        <v>472</v>
      </c>
      <c r="C9" s="369"/>
      <c r="D9" s="369"/>
      <c r="E9" s="369"/>
      <c r="F9" s="192" t="s">
        <v>122</v>
      </c>
      <c r="G9" s="193"/>
      <c r="H9" s="194"/>
    </row>
    <row r="10" spans="1:8" ht="29.25" customHeight="1">
      <c r="A10" s="191" t="s">
        <v>81</v>
      </c>
      <c r="B10" s="369">
        <v>14</v>
      </c>
      <c r="C10" s="369"/>
      <c r="D10" s="369"/>
      <c r="E10" s="369"/>
      <c r="F10" s="192"/>
      <c r="G10" s="193"/>
      <c r="H10" s="194"/>
    </row>
    <row r="11" spans="1:8" ht="29.25" customHeight="1">
      <c r="A11" s="191" t="s">
        <v>11</v>
      </c>
      <c r="B11" s="369" t="s">
        <v>479</v>
      </c>
      <c r="C11" s="369"/>
      <c r="D11" s="369"/>
      <c r="E11" s="369"/>
      <c r="F11" s="192"/>
      <c r="G11" s="193"/>
      <c r="H11" s="194"/>
    </row>
    <row r="12" spans="1:8" ht="29.25" customHeight="1">
      <c r="A12" s="191" t="s">
        <v>12</v>
      </c>
      <c r="B12" s="369" t="s">
        <v>480</v>
      </c>
      <c r="C12" s="369"/>
      <c r="D12" s="369"/>
      <c r="E12" s="369"/>
      <c r="F12" s="192"/>
      <c r="G12" s="193"/>
      <c r="H12" s="194"/>
    </row>
    <row r="13" spans="1:8" ht="29.25" customHeight="1">
      <c r="A13" s="191" t="s">
        <v>13</v>
      </c>
      <c r="B13" s="369" t="s">
        <v>481</v>
      </c>
      <c r="C13" s="369"/>
      <c r="D13" s="369"/>
      <c r="E13" s="369"/>
      <c r="F13" s="192"/>
      <c r="G13" s="193"/>
      <c r="H13" s="194"/>
    </row>
    <row r="14" spans="1:8" ht="19.5" customHeight="1">
      <c r="A14" s="196"/>
      <c r="B14" s="195"/>
      <c r="C14" s="195"/>
      <c r="D14" s="195"/>
      <c r="E14" s="195"/>
      <c r="F14" s="195"/>
      <c r="G14" s="195"/>
      <c r="H14" s="195"/>
    </row>
    <row r="15" spans="1:8" ht="30.75" customHeight="1">
      <c r="A15" s="370" t="s">
        <v>142</v>
      </c>
      <c r="B15" s="370"/>
      <c r="C15" s="370"/>
      <c r="D15" s="370"/>
      <c r="E15" s="370"/>
      <c r="F15" s="370"/>
      <c r="G15" s="370"/>
      <c r="H15" s="370"/>
    </row>
    <row r="16" spans="1:8" ht="51" customHeight="1">
      <c r="A16" s="393" t="s">
        <v>514</v>
      </c>
      <c r="B16" s="394"/>
      <c r="C16" s="394"/>
      <c r="D16" s="394"/>
      <c r="E16" s="394"/>
      <c r="F16" s="394"/>
      <c r="G16" s="394"/>
      <c r="H16" s="394"/>
    </row>
    <row r="17" spans="1:8" ht="20">
      <c r="A17" s="370" t="s">
        <v>442</v>
      </c>
      <c r="B17" s="370"/>
      <c r="C17" s="370"/>
      <c r="D17" s="370"/>
      <c r="E17" s="370"/>
      <c r="F17" s="370"/>
      <c r="G17" s="370"/>
      <c r="H17" s="370"/>
    </row>
    <row r="18" spans="1:8" ht="23.25" customHeight="1">
      <c r="A18" s="385"/>
      <c r="B18" s="385"/>
      <c r="C18" s="385"/>
      <c r="D18" s="385"/>
      <c r="E18" s="385"/>
      <c r="F18" s="385"/>
      <c r="G18" s="385"/>
      <c r="H18" s="385"/>
    </row>
    <row r="19" spans="1:8" ht="31.5" customHeight="1">
      <c r="A19" s="386" t="s">
        <v>128</v>
      </c>
      <c r="B19" s="386"/>
      <c r="C19" s="386"/>
      <c r="D19" s="386"/>
      <c r="E19" s="386"/>
      <c r="F19" s="386"/>
      <c r="G19" s="386"/>
      <c r="H19" s="386"/>
    </row>
    <row r="20" spans="1:8" ht="29.25" customHeight="1">
      <c r="B20" s="197"/>
      <c r="C20" s="197"/>
      <c r="D20" s="197"/>
      <c r="E20" s="197"/>
      <c r="F20" s="197"/>
      <c r="G20" s="197"/>
      <c r="H20" s="198" t="s">
        <v>365</v>
      </c>
    </row>
    <row r="21" spans="1:8" ht="43.5" customHeight="1">
      <c r="A21" s="383" t="s">
        <v>162</v>
      </c>
      <c r="B21" s="384" t="s">
        <v>18</v>
      </c>
      <c r="C21" s="384" t="s">
        <v>141</v>
      </c>
      <c r="D21" s="384"/>
      <c r="E21" s="395" t="s">
        <v>445</v>
      </c>
      <c r="F21" s="395"/>
      <c r="G21" s="395"/>
      <c r="H21" s="395"/>
    </row>
    <row r="22" spans="1:8" ht="51" customHeight="1">
      <c r="A22" s="383"/>
      <c r="B22" s="384"/>
      <c r="C22" s="199" t="s">
        <v>443</v>
      </c>
      <c r="D22" s="199" t="s">
        <v>444</v>
      </c>
      <c r="E22" s="200" t="s">
        <v>152</v>
      </c>
      <c r="F22" s="200" t="s">
        <v>147</v>
      </c>
      <c r="G22" s="200" t="s">
        <v>158</v>
      </c>
      <c r="H22" s="200" t="s">
        <v>159</v>
      </c>
    </row>
    <row r="23" spans="1:8" ht="28.5" customHeight="1" thickBot="1">
      <c r="A23" s="194">
        <v>1</v>
      </c>
      <c r="B23" s="199">
        <v>2</v>
      </c>
      <c r="C23" s="194">
        <v>3</v>
      </c>
      <c r="D23" s="199">
        <v>4</v>
      </c>
      <c r="E23" s="194">
        <v>5</v>
      </c>
      <c r="F23" s="199">
        <v>6</v>
      </c>
      <c r="G23" s="194">
        <v>7</v>
      </c>
      <c r="H23" s="199">
        <v>8</v>
      </c>
    </row>
    <row r="24" spans="1:8" s="201" customFormat="1" ht="30.75" customHeight="1" thickBot="1">
      <c r="A24" s="390" t="s">
        <v>75</v>
      </c>
      <c r="B24" s="391"/>
      <c r="C24" s="391"/>
      <c r="D24" s="391"/>
      <c r="E24" s="391"/>
      <c r="F24" s="391"/>
      <c r="G24" s="391"/>
      <c r="H24" s="392"/>
    </row>
    <row r="25" spans="1:8" s="201" customFormat="1" ht="30.75" customHeight="1">
      <c r="A25" s="202" t="s">
        <v>129</v>
      </c>
      <c r="B25" s="203">
        <v>1000</v>
      </c>
      <c r="C25" s="243">
        <f>'I. Фін результат'!C8</f>
        <v>2142</v>
      </c>
      <c r="D25" s="243">
        <f>'I. Фін результат'!D8</f>
        <v>2133.9</v>
      </c>
      <c r="E25" s="243">
        <f>'I. Фін результат'!E8</f>
        <v>2129.3000000000002</v>
      </c>
      <c r="F25" s="243">
        <f>'I. Фін результат'!F8</f>
        <v>2133.9</v>
      </c>
      <c r="G25" s="243">
        <f>F25-E25</f>
        <v>4.5999999999999091</v>
      </c>
      <c r="H25" s="244">
        <f>(F25/E25)*100</f>
        <v>100.21603343821911</v>
      </c>
    </row>
    <row r="26" spans="1:8" s="201" customFormat="1" ht="30.75" customHeight="1">
      <c r="A26" s="202" t="s">
        <v>114</v>
      </c>
      <c r="B26" s="203">
        <v>1010</v>
      </c>
      <c r="C26" s="243">
        <f>'I. Фін результат'!C9</f>
        <v>-2805.5</v>
      </c>
      <c r="D26" s="243">
        <f>'I. Фін результат'!D9</f>
        <v>-2698.8</v>
      </c>
      <c r="E26" s="243">
        <f>'I. Фін результат'!E9</f>
        <v>-2457.4</v>
      </c>
      <c r="F26" s="243">
        <f>'I. Фін результат'!F9</f>
        <v>-2698.8</v>
      </c>
      <c r="G26" s="243">
        <f>F26-E26</f>
        <v>-241.40000000000009</v>
      </c>
      <c r="H26" s="244">
        <f t="shared" ref="H26:H58" si="0">(F26/E26)*100</f>
        <v>109.82339057540491</v>
      </c>
    </row>
    <row r="27" spans="1:8" s="201" customFormat="1" ht="29.25" customHeight="1">
      <c r="A27" s="111" t="s">
        <v>153</v>
      </c>
      <c r="B27" s="112">
        <v>1020</v>
      </c>
      <c r="C27" s="187">
        <f>SUM(C25:C26)</f>
        <v>-663.5</v>
      </c>
      <c r="D27" s="187">
        <f t="shared" ref="D27:F27" si="1">SUM(D25:D26)</f>
        <v>-564.90000000000009</v>
      </c>
      <c r="E27" s="187">
        <f t="shared" si="1"/>
        <v>-328.09999999999991</v>
      </c>
      <c r="F27" s="187">
        <f t="shared" si="1"/>
        <v>-564.90000000000009</v>
      </c>
      <c r="G27" s="187">
        <f t="shared" ref="G27:G58" si="2">F27-E27</f>
        <v>-236.80000000000018</v>
      </c>
      <c r="H27" s="241">
        <f t="shared" si="0"/>
        <v>172.17311795184403</v>
      </c>
    </row>
    <row r="28" spans="1:8" s="201" customFormat="1" ht="30.75" customHeight="1">
      <c r="A28" s="202" t="s">
        <v>366</v>
      </c>
      <c r="B28" s="203">
        <v>1030</v>
      </c>
      <c r="C28" s="243">
        <f>'I. Фін результат'!C19</f>
        <v>-872.10000000000014</v>
      </c>
      <c r="D28" s="243">
        <f>'I. Фін результат'!D19</f>
        <v>-878.19999999999993</v>
      </c>
      <c r="E28" s="243">
        <f>'I. Фін результат'!E19</f>
        <v>-786.00000000000011</v>
      </c>
      <c r="F28" s="243">
        <f>'I. Фін результат'!F19</f>
        <v>-878.19999999999993</v>
      </c>
      <c r="G28" s="243">
        <f t="shared" si="2"/>
        <v>-92.199999999999818</v>
      </c>
      <c r="H28" s="244">
        <f t="shared" si="0"/>
        <v>111.7302798982188</v>
      </c>
    </row>
    <row r="29" spans="1:8" s="201" customFormat="1" ht="30.75" customHeight="1">
      <c r="A29" s="202" t="s">
        <v>103</v>
      </c>
      <c r="B29" s="203">
        <v>1060</v>
      </c>
      <c r="C29" s="243">
        <f>'I. Фін результат'!C40</f>
        <v>0</v>
      </c>
      <c r="D29" s="243">
        <f>'I. Фін результат'!D40</f>
        <v>0</v>
      </c>
      <c r="E29" s="243">
        <f>'I. Фін результат'!E40</f>
        <v>0</v>
      </c>
      <c r="F29" s="243">
        <f>'I. Фін результат'!F40</f>
        <v>0</v>
      </c>
      <c r="G29" s="243">
        <f t="shared" si="2"/>
        <v>0</v>
      </c>
      <c r="H29" s="245" t="e">
        <f t="shared" si="0"/>
        <v>#DIV/0!</v>
      </c>
    </row>
    <row r="30" spans="1:8" s="201" customFormat="1" ht="30.75" customHeight="1">
      <c r="A30" s="202" t="s">
        <v>367</v>
      </c>
      <c r="B30" s="203">
        <v>1070</v>
      </c>
      <c r="C30" s="243">
        <f>'I. Фін результат'!C48</f>
        <v>1280.5</v>
      </c>
      <c r="D30" s="243">
        <f>'I. Фін результат'!D48</f>
        <v>1105.5999999999999</v>
      </c>
      <c r="E30" s="243">
        <f>'I. Фін результат'!E48</f>
        <v>1094.0999999999999</v>
      </c>
      <c r="F30" s="243">
        <f>'I. Фін результат'!F48</f>
        <v>1105.5999999999999</v>
      </c>
      <c r="G30" s="243">
        <f t="shared" si="2"/>
        <v>11.5</v>
      </c>
      <c r="H30" s="244">
        <f t="shared" si="0"/>
        <v>101.05109222191754</v>
      </c>
    </row>
    <row r="31" spans="1:8" s="201" customFormat="1" ht="30.75" customHeight="1">
      <c r="A31" s="202" t="s">
        <v>27</v>
      </c>
      <c r="B31" s="203">
        <v>1080</v>
      </c>
      <c r="C31" s="243">
        <f>'I. Фін результат'!C52</f>
        <v>0</v>
      </c>
      <c r="D31" s="243">
        <f>'I. Фін результат'!D52</f>
        <v>0</v>
      </c>
      <c r="E31" s="243">
        <f>'I. Фін результат'!E52</f>
        <v>0</v>
      </c>
      <c r="F31" s="243">
        <f>'I. Фін результат'!F52</f>
        <v>0</v>
      </c>
      <c r="G31" s="243">
        <f t="shared" si="2"/>
        <v>0</v>
      </c>
      <c r="H31" s="245" t="e">
        <f t="shared" si="0"/>
        <v>#DIV/0!</v>
      </c>
    </row>
    <row r="32" spans="1:8" s="201" customFormat="1" ht="29.25" customHeight="1">
      <c r="A32" s="111" t="s">
        <v>4</v>
      </c>
      <c r="B32" s="112">
        <v>1100</v>
      </c>
      <c r="C32" s="187">
        <f>SUM(C27,C28,C29,C30,C31)</f>
        <v>-255.10000000000014</v>
      </c>
      <c r="D32" s="187">
        <f t="shared" ref="D32:F32" si="3">SUM(D27,D28,D29,D30,D31)</f>
        <v>-337.5</v>
      </c>
      <c r="E32" s="187">
        <f t="shared" si="3"/>
        <v>-20</v>
      </c>
      <c r="F32" s="187">
        <f t="shared" si="3"/>
        <v>-337.5</v>
      </c>
      <c r="G32" s="187">
        <f t="shared" si="2"/>
        <v>-317.5</v>
      </c>
      <c r="H32" s="241">
        <f t="shared" si="0"/>
        <v>1687.5</v>
      </c>
    </row>
    <row r="33" spans="1:8" s="201" customFormat="1" ht="26.25" customHeight="1">
      <c r="A33" s="115" t="s">
        <v>104</v>
      </c>
      <c r="B33" s="112">
        <v>1310</v>
      </c>
      <c r="C33" s="187">
        <f>'I. Фін результат'!C88</f>
        <v>78.499999999999886</v>
      </c>
      <c r="D33" s="187">
        <f>'I. Фін результат'!D88</f>
        <v>-38.099999999999966</v>
      </c>
      <c r="E33" s="187">
        <f>'I. Фін результат'!E88</f>
        <v>316</v>
      </c>
      <c r="F33" s="187">
        <f>'I. Фін результат'!F88</f>
        <v>-38.099999999999966</v>
      </c>
      <c r="G33" s="187">
        <f t="shared" si="2"/>
        <v>-354.09999999999997</v>
      </c>
      <c r="H33" s="241">
        <f t="shared" si="0"/>
        <v>-12.056962025316444</v>
      </c>
    </row>
    <row r="34" spans="1:8" s="201" customFormat="1" ht="29.25" customHeight="1">
      <c r="A34" s="111" t="s">
        <v>138</v>
      </c>
      <c r="B34" s="112">
        <v>5010</v>
      </c>
      <c r="C34" s="187">
        <f>(C33/C25)*100</f>
        <v>3.6647992530345417</v>
      </c>
      <c r="D34" s="187">
        <f>(D33/D25)*100</f>
        <v>-1.7854632363278486</v>
      </c>
      <c r="E34" s="187">
        <f>(E33/E25)*100</f>
        <v>14.840557929836095</v>
      </c>
      <c r="F34" s="187">
        <f>(F33/F25)*100</f>
        <v>-1.7854632363278486</v>
      </c>
      <c r="G34" s="187">
        <f t="shared" si="2"/>
        <v>-16.626021166163945</v>
      </c>
      <c r="H34" s="241">
        <f t="shared" si="0"/>
        <v>-12.030971104787621</v>
      </c>
    </row>
    <row r="35" spans="1:8" s="201" customFormat="1" ht="30.75" customHeight="1">
      <c r="A35" s="202" t="s">
        <v>197</v>
      </c>
      <c r="B35" s="203">
        <v>1110</v>
      </c>
      <c r="C35" s="243">
        <f>'I. Фін результат'!C60</f>
        <v>0</v>
      </c>
      <c r="D35" s="243">
        <f>'I. Фін результат'!D60</f>
        <v>0</v>
      </c>
      <c r="E35" s="243">
        <f>'I. Фін результат'!E60</f>
        <v>0</v>
      </c>
      <c r="F35" s="243">
        <f>'I. Фін результат'!F60</f>
        <v>0</v>
      </c>
      <c r="G35" s="243">
        <f t="shared" si="2"/>
        <v>0</v>
      </c>
      <c r="H35" s="245" t="e">
        <f t="shared" si="0"/>
        <v>#DIV/0!</v>
      </c>
    </row>
    <row r="36" spans="1:8" s="201" customFormat="1" ht="30.75" customHeight="1">
      <c r="A36" s="202" t="s">
        <v>198</v>
      </c>
      <c r="B36" s="203">
        <v>1120</v>
      </c>
      <c r="C36" s="243" t="str">
        <f>'I. Фін результат'!C61</f>
        <v>(    )</v>
      </c>
      <c r="D36" s="243" t="str">
        <f>'I. Фін результат'!D61</f>
        <v>(    )</v>
      </c>
      <c r="E36" s="243" t="str">
        <f>'I. Фін результат'!E61</f>
        <v>(    )</v>
      </c>
      <c r="F36" s="243" t="str">
        <f>'I. Фін результат'!F61</f>
        <v>(    )</v>
      </c>
      <c r="G36" s="352" t="e">
        <f t="shared" si="2"/>
        <v>#VALUE!</v>
      </c>
      <c r="H36" s="245" t="e">
        <f t="shared" si="0"/>
        <v>#VALUE!</v>
      </c>
    </row>
    <row r="37" spans="1:8" s="201" customFormat="1" ht="30.75" customHeight="1">
      <c r="A37" s="202" t="s">
        <v>199</v>
      </c>
      <c r="B37" s="203">
        <v>1130</v>
      </c>
      <c r="C37" s="243">
        <f>'I. Фін результат'!C62</f>
        <v>0</v>
      </c>
      <c r="D37" s="243">
        <f>'I. Фін результат'!D62</f>
        <v>0</v>
      </c>
      <c r="E37" s="243">
        <f>'I. Фін результат'!E62</f>
        <v>0</v>
      </c>
      <c r="F37" s="243">
        <f>'I. Фін результат'!F62</f>
        <v>0</v>
      </c>
      <c r="G37" s="352">
        <f t="shared" si="2"/>
        <v>0</v>
      </c>
      <c r="H37" s="245" t="e">
        <f t="shared" si="0"/>
        <v>#DIV/0!</v>
      </c>
    </row>
    <row r="38" spans="1:8" s="201" customFormat="1" ht="30.75" customHeight="1">
      <c r="A38" s="202" t="s">
        <v>200</v>
      </c>
      <c r="B38" s="203">
        <v>1140</v>
      </c>
      <c r="C38" s="243" t="str">
        <f>'I. Фін результат'!C63</f>
        <v>(    )</v>
      </c>
      <c r="D38" s="243" t="str">
        <f>'I. Фін результат'!D63</f>
        <v>(    )</v>
      </c>
      <c r="E38" s="243" t="str">
        <f>'I. Фін результат'!E63</f>
        <v>(    )</v>
      </c>
      <c r="F38" s="243" t="str">
        <f>'I. Фін результат'!F63</f>
        <v>(    )</v>
      </c>
      <c r="G38" s="352" t="e">
        <f t="shared" si="2"/>
        <v>#VALUE!</v>
      </c>
      <c r="H38" s="245" t="e">
        <f t="shared" si="0"/>
        <v>#VALUE!</v>
      </c>
    </row>
    <row r="39" spans="1:8" s="201" customFormat="1" ht="30.75" customHeight="1">
      <c r="A39" s="202" t="s">
        <v>368</v>
      </c>
      <c r="B39" s="203">
        <v>1150</v>
      </c>
      <c r="C39" s="243">
        <f>'I. Фін результат'!C64</f>
        <v>474.5</v>
      </c>
      <c r="D39" s="243">
        <f>'I. Фін результат'!D64</f>
        <v>104</v>
      </c>
      <c r="E39" s="243">
        <f>'I. Фін результат'!E64</f>
        <v>20</v>
      </c>
      <c r="F39" s="243">
        <f>'I. Фін результат'!F64</f>
        <v>104</v>
      </c>
      <c r="G39" s="243">
        <f t="shared" si="2"/>
        <v>84</v>
      </c>
      <c r="H39" s="244">
        <f t="shared" si="0"/>
        <v>520</v>
      </c>
    </row>
    <row r="40" spans="1:8" s="201" customFormat="1" ht="30.75" customHeight="1">
      <c r="A40" s="202" t="s">
        <v>369</v>
      </c>
      <c r="B40" s="203">
        <v>1160</v>
      </c>
      <c r="C40" s="243">
        <f>'I. Фін результат'!C67</f>
        <v>-471.8</v>
      </c>
      <c r="D40" s="243">
        <f>'I. Фін результат'!D67</f>
        <v>-94.7</v>
      </c>
      <c r="E40" s="243">
        <f>'I. Фін результат'!E67</f>
        <v>0</v>
      </c>
      <c r="F40" s="243">
        <f>'I. Фін результат'!F67</f>
        <v>-94.7</v>
      </c>
      <c r="G40" s="243">
        <f t="shared" si="2"/>
        <v>-94.7</v>
      </c>
      <c r="H40" s="245" t="e">
        <f t="shared" si="0"/>
        <v>#DIV/0!</v>
      </c>
    </row>
    <row r="41" spans="1:8" s="201" customFormat="1" ht="29.25" customHeight="1">
      <c r="A41" s="111" t="s">
        <v>74</v>
      </c>
      <c r="B41" s="112">
        <v>1170</v>
      </c>
      <c r="C41" s="187">
        <f>SUM(C32,C35:C39,C40)</f>
        <v>-252.40000000000015</v>
      </c>
      <c r="D41" s="187">
        <f>SUM(D32,D35:D39,D40)</f>
        <v>-328.2</v>
      </c>
      <c r="E41" s="187">
        <f>SUM(E32,E35:E39,E40)</f>
        <v>0</v>
      </c>
      <c r="F41" s="187">
        <f>SUM(F32,F35:F39,F40)</f>
        <v>-328.2</v>
      </c>
      <c r="G41" s="187">
        <f t="shared" si="2"/>
        <v>-328.2</v>
      </c>
      <c r="H41" s="246" t="e">
        <f t="shared" si="0"/>
        <v>#DIV/0!</v>
      </c>
    </row>
    <row r="42" spans="1:8" s="201" customFormat="1" ht="30.75" customHeight="1">
      <c r="A42" s="202" t="s">
        <v>208</v>
      </c>
      <c r="B42" s="203">
        <v>1180</v>
      </c>
      <c r="C42" s="243">
        <f>'I. Фін результат'!C71</f>
        <v>-7.1</v>
      </c>
      <c r="D42" s="243">
        <f>'I. Фін результат'!D71</f>
        <v>-8.1999999999999993</v>
      </c>
      <c r="E42" s="243" t="str">
        <f>'I. Фін результат'!E71</f>
        <v>(    )</v>
      </c>
      <c r="F42" s="243">
        <f>'I. Фін результат'!F71</f>
        <v>-8.1999999999999993</v>
      </c>
      <c r="G42" s="352" t="e">
        <f t="shared" si="2"/>
        <v>#VALUE!</v>
      </c>
      <c r="H42" s="245" t="e">
        <f t="shared" si="0"/>
        <v>#VALUE!</v>
      </c>
    </row>
    <row r="43" spans="1:8" s="201" customFormat="1" ht="30.75" customHeight="1">
      <c r="A43" s="202" t="s">
        <v>209</v>
      </c>
      <c r="B43" s="203">
        <v>1181</v>
      </c>
      <c r="C43" s="243">
        <f>'I. Фін результат'!C72</f>
        <v>0</v>
      </c>
      <c r="D43" s="243">
        <f>'I. Фін результат'!D72</f>
        <v>0</v>
      </c>
      <c r="E43" s="243">
        <f>'I. Фін результат'!E72</f>
        <v>0</v>
      </c>
      <c r="F43" s="243">
        <f>'I. Фін результат'!F72</f>
        <v>0</v>
      </c>
      <c r="G43" s="243">
        <f t="shared" si="2"/>
        <v>0</v>
      </c>
      <c r="H43" s="245" t="e">
        <f t="shared" si="0"/>
        <v>#DIV/0!</v>
      </c>
    </row>
    <row r="44" spans="1:8" s="201" customFormat="1" ht="30.75" customHeight="1">
      <c r="A44" s="202" t="s">
        <v>210</v>
      </c>
      <c r="B44" s="203">
        <v>1190</v>
      </c>
      <c r="C44" s="243">
        <f>'I. Фін результат'!C73</f>
        <v>0</v>
      </c>
      <c r="D44" s="243">
        <f>'I. Фін результат'!D73</f>
        <v>0</v>
      </c>
      <c r="E44" s="243">
        <f>'I. Фін результат'!E73</f>
        <v>0</v>
      </c>
      <c r="F44" s="243">
        <f>'I. Фін результат'!F73</f>
        <v>0</v>
      </c>
      <c r="G44" s="243">
        <f t="shared" si="2"/>
        <v>0</v>
      </c>
      <c r="H44" s="245" t="e">
        <f t="shared" si="0"/>
        <v>#DIV/0!</v>
      </c>
    </row>
    <row r="45" spans="1:8" s="201" customFormat="1" ht="30.75" customHeight="1">
      <c r="A45" s="202" t="s">
        <v>211</v>
      </c>
      <c r="B45" s="203">
        <v>1191</v>
      </c>
      <c r="C45" s="243" t="str">
        <f>'I. Фін результат'!C74</f>
        <v>(    )</v>
      </c>
      <c r="D45" s="243" t="str">
        <f>'I. Фін результат'!D74</f>
        <v>(    )</v>
      </c>
      <c r="E45" s="243" t="str">
        <f>'I. Фін результат'!E74</f>
        <v>(    )</v>
      </c>
      <c r="F45" s="243" t="str">
        <f>'I. Фін результат'!F74</f>
        <v>(    )</v>
      </c>
      <c r="G45" s="352" t="e">
        <f t="shared" si="2"/>
        <v>#VALUE!</v>
      </c>
      <c r="H45" s="245" t="e">
        <f t="shared" si="0"/>
        <v>#VALUE!</v>
      </c>
    </row>
    <row r="46" spans="1:8" s="201" customFormat="1" ht="29.25" customHeight="1">
      <c r="A46" s="111" t="s">
        <v>242</v>
      </c>
      <c r="B46" s="112">
        <v>1200</v>
      </c>
      <c r="C46" s="187">
        <f>SUM(C41:C45)</f>
        <v>-259.50000000000017</v>
      </c>
      <c r="D46" s="187">
        <f>SUM(D41:D45)</f>
        <v>-336.4</v>
      </c>
      <c r="E46" s="187">
        <f>SUM(E41:E45)</f>
        <v>0</v>
      </c>
      <c r="F46" s="187">
        <f>SUM(F41:F45)</f>
        <v>-336.4</v>
      </c>
      <c r="G46" s="187">
        <f t="shared" si="2"/>
        <v>-336.4</v>
      </c>
      <c r="H46" s="246" t="e">
        <f t="shared" si="0"/>
        <v>#DIV/0!</v>
      </c>
    </row>
    <row r="47" spans="1:8" s="201" customFormat="1" ht="30.75" customHeight="1">
      <c r="A47" s="202" t="s">
        <v>331</v>
      </c>
      <c r="B47" s="203">
        <v>1201</v>
      </c>
      <c r="C47" s="243">
        <f>'I. Фін результат'!C76</f>
        <v>0</v>
      </c>
      <c r="D47" s="243">
        <f>'I. Фін результат'!D76</f>
        <v>0</v>
      </c>
      <c r="E47" s="243">
        <f>'I. Фін результат'!E76</f>
        <v>0</v>
      </c>
      <c r="F47" s="243">
        <f>'I. Фін результат'!F76</f>
        <v>0</v>
      </c>
      <c r="G47" s="243">
        <f t="shared" si="2"/>
        <v>0</v>
      </c>
      <c r="H47" s="245" t="e">
        <f t="shared" si="0"/>
        <v>#DIV/0!</v>
      </c>
    </row>
    <row r="48" spans="1:8" s="201" customFormat="1" ht="30.75" customHeight="1">
      <c r="A48" s="202" t="s">
        <v>332</v>
      </c>
      <c r="B48" s="203">
        <v>1202</v>
      </c>
      <c r="C48" s="243">
        <f>'I. Фін результат'!C77</f>
        <v>-259.5</v>
      </c>
      <c r="D48" s="243">
        <f>'I. Фін результат'!D77</f>
        <v>-336.4</v>
      </c>
      <c r="E48" s="243" t="str">
        <f>'I. Фін результат'!E77</f>
        <v>(    )</v>
      </c>
      <c r="F48" s="243">
        <f>'I. Фін результат'!F77</f>
        <v>-336.4</v>
      </c>
      <c r="G48" s="352" t="e">
        <f t="shared" si="2"/>
        <v>#VALUE!</v>
      </c>
      <c r="H48" s="245" t="e">
        <f t="shared" si="0"/>
        <v>#VALUE!</v>
      </c>
    </row>
    <row r="49" spans="1:8" s="201" customFormat="1" ht="29.25" customHeight="1">
      <c r="A49" s="111" t="s">
        <v>19</v>
      </c>
      <c r="B49" s="112">
        <v>1210</v>
      </c>
      <c r="C49" s="187">
        <f>SUM(C25,C30,C35,C37,C39,C43,C44)</f>
        <v>3897</v>
      </c>
      <c r="D49" s="187">
        <f>SUM(D25,D30,D35,D37,D39,D43,D44)</f>
        <v>3343.5</v>
      </c>
      <c r="E49" s="187">
        <f>SUM(E25,E30,E35,E37,E39,E43,E44)</f>
        <v>3243.4</v>
      </c>
      <c r="F49" s="187">
        <f>SUM(F25,F30,F35,F37,F39,F43,F44)</f>
        <v>3343.5</v>
      </c>
      <c r="G49" s="187">
        <f t="shared" si="2"/>
        <v>100.09999999999991</v>
      </c>
      <c r="H49" s="241">
        <f t="shared" si="0"/>
        <v>103.08626749707098</v>
      </c>
    </row>
    <row r="50" spans="1:8" s="201" customFormat="1" ht="29.25" customHeight="1">
      <c r="A50" s="111" t="s">
        <v>90</v>
      </c>
      <c r="B50" s="112">
        <v>1220</v>
      </c>
      <c r="C50" s="187">
        <f>SUM(C26,C28,C29,C31,C36,C38,C40,C42,C45)</f>
        <v>-4156.5000000000009</v>
      </c>
      <c r="D50" s="187">
        <f>SUM(D26,D28,D29,D31,D36,D38,D40,D42,D45)</f>
        <v>-3679.8999999999996</v>
      </c>
      <c r="E50" s="187">
        <f>SUM(E26,E28,E29,E31,E36,E38,E40,E42,E45)</f>
        <v>-3243.4</v>
      </c>
      <c r="F50" s="187">
        <f>SUM(F26,F28,F29,F31,F36,F38,F40,F42,F45)</f>
        <v>-3679.8999999999996</v>
      </c>
      <c r="G50" s="187">
        <f t="shared" si="2"/>
        <v>-436.49999999999955</v>
      </c>
      <c r="H50" s="241">
        <f t="shared" si="0"/>
        <v>113.4580995251896</v>
      </c>
    </row>
    <row r="51" spans="1:8" s="201" customFormat="1" ht="30.75" customHeight="1">
      <c r="A51" s="202" t="s">
        <v>151</v>
      </c>
      <c r="B51" s="203">
        <v>1230</v>
      </c>
      <c r="C51" s="243">
        <f>'I. Фін результат'!C80</f>
        <v>0</v>
      </c>
      <c r="D51" s="243">
        <f>'I. Фін результат'!D80</f>
        <v>0</v>
      </c>
      <c r="E51" s="243">
        <f>'I. Фін результат'!E80</f>
        <v>0</v>
      </c>
      <c r="F51" s="243">
        <f>'I. Фін результат'!F80</f>
        <v>0</v>
      </c>
      <c r="G51" s="243">
        <f t="shared" si="2"/>
        <v>0</v>
      </c>
      <c r="H51" s="245" t="e">
        <f t="shared" si="0"/>
        <v>#DIV/0!</v>
      </c>
    </row>
    <row r="52" spans="1:8" s="201" customFormat="1" ht="29.25" customHeight="1">
      <c r="A52" s="111" t="s">
        <v>140</v>
      </c>
      <c r="B52" s="112"/>
      <c r="C52" s="187"/>
      <c r="D52" s="187"/>
      <c r="E52" s="187"/>
      <c r="F52" s="187"/>
      <c r="G52" s="187">
        <f t="shared" si="2"/>
        <v>0</v>
      </c>
      <c r="H52" s="246" t="e">
        <f t="shared" si="0"/>
        <v>#DIV/0!</v>
      </c>
    </row>
    <row r="53" spans="1:8" s="201" customFormat="1" ht="31.5" customHeight="1">
      <c r="A53" s="202" t="s">
        <v>161</v>
      </c>
      <c r="B53" s="203">
        <v>1400</v>
      </c>
      <c r="C53" s="243">
        <f>'I. Фін результат'!C90</f>
        <v>1205.0999999999999</v>
      </c>
      <c r="D53" s="243">
        <f>'I. Фін результат'!D90</f>
        <v>1019.2</v>
      </c>
      <c r="E53" s="243">
        <f>'I. Фін результат'!E90</f>
        <v>846.8</v>
      </c>
      <c r="F53" s="243">
        <f>'I. Фін результат'!F90</f>
        <v>1019.2</v>
      </c>
      <c r="G53" s="243">
        <f t="shared" si="2"/>
        <v>172.40000000000009</v>
      </c>
      <c r="H53" s="244">
        <f t="shared" si="0"/>
        <v>120.35899858290034</v>
      </c>
    </row>
    <row r="54" spans="1:8" s="201" customFormat="1" ht="30.75" customHeight="1">
      <c r="A54" s="202" t="s">
        <v>5</v>
      </c>
      <c r="B54" s="203">
        <v>1410</v>
      </c>
      <c r="C54" s="243">
        <f>'I. Фін результат'!C91</f>
        <v>1251.0999999999999</v>
      </c>
      <c r="D54" s="243">
        <f>'I. Фін результат'!D91</f>
        <v>1282.5999999999999</v>
      </c>
      <c r="E54" s="243">
        <f>'I. Фін результат'!E91</f>
        <v>1220</v>
      </c>
      <c r="F54" s="243">
        <f>'I. Фін результат'!F91</f>
        <v>1282.5999999999999</v>
      </c>
      <c r="G54" s="243">
        <f t="shared" si="2"/>
        <v>62.599999999999909</v>
      </c>
      <c r="H54" s="244">
        <f t="shared" si="0"/>
        <v>105.1311475409836</v>
      </c>
    </row>
    <row r="55" spans="1:8" s="201" customFormat="1" ht="35.25" customHeight="1">
      <c r="A55" s="202" t="s">
        <v>6</v>
      </c>
      <c r="B55" s="203">
        <v>1420</v>
      </c>
      <c r="C55" s="243">
        <f>'I. Фін результат'!C92</f>
        <v>266.5</v>
      </c>
      <c r="D55" s="243">
        <f>'I. Фін результат'!D92</f>
        <v>294.89999999999998</v>
      </c>
      <c r="E55" s="243">
        <f>'I. Фін результат'!E92</f>
        <v>264</v>
      </c>
      <c r="F55" s="243">
        <f>'I. Фін результат'!F92</f>
        <v>294.89999999999998</v>
      </c>
      <c r="G55" s="243">
        <f t="shared" si="2"/>
        <v>30.899999999999977</v>
      </c>
      <c r="H55" s="244">
        <f t="shared" si="0"/>
        <v>111.70454545454544</v>
      </c>
    </row>
    <row r="56" spans="1:8" s="201" customFormat="1" ht="34.5" customHeight="1">
      <c r="A56" s="202" t="s">
        <v>7</v>
      </c>
      <c r="B56" s="203">
        <v>1430</v>
      </c>
      <c r="C56" s="243">
        <f>'I. Фін результат'!C93</f>
        <v>333.6</v>
      </c>
      <c r="D56" s="243">
        <f>'I. Фін результат'!D93</f>
        <v>298.3</v>
      </c>
      <c r="E56" s="243">
        <f>'I. Фін результат'!E93</f>
        <v>336</v>
      </c>
      <c r="F56" s="243">
        <f>'I. Фін результат'!F93</f>
        <v>298.3</v>
      </c>
      <c r="G56" s="243">
        <f t="shared" si="2"/>
        <v>-37.699999999999989</v>
      </c>
      <c r="H56" s="244">
        <f t="shared" si="0"/>
        <v>88.779761904761912</v>
      </c>
    </row>
    <row r="57" spans="1:8" s="201" customFormat="1" ht="33" customHeight="1">
      <c r="A57" s="202" t="s">
        <v>27</v>
      </c>
      <c r="B57" s="203">
        <v>1440</v>
      </c>
      <c r="C57" s="243">
        <f>'I. Фін результат'!C94</f>
        <v>621.29999999999995</v>
      </c>
      <c r="D57" s="243">
        <f>'I. Фін результат'!D94</f>
        <v>680.2</v>
      </c>
      <c r="E57" s="243">
        <f>'I. Фін результат'!E94</f>
        <v>576.6</v>
      </c>
      <c r="F57" s="243">
        <f>'I. Фін результат'!F94</f>
        <v>680.2</v>
      </c>
      <c r="G57" s="243">
        <f t="shared" si="2"/>
        <v>103.60000000000002</v>
      </c>
      <c r="H57" s="244">
        <f t="shared" si="0"/>
        <v>117.96739507457509</v>
      </c>
    </row>
    <row r="58" spans="1:8" s="201" customFormat="1" ht="33.75" customHeight="1" thickBot="1">
      <c r="A58" s="111" t="s">
        <v>50</v>
      </c>
      <c r="B58" s="112">
        <v>1450</v>
      </c>
      <c r="C58" s="187">
        <f>SUM(C53,C54,C55,C56,C57)</f>
        <v>3677.5999999999995</v>
      </c>
      <c r="D58" s="187">
        <f>SUM(D53,D54,D55,D56,D57)</f>
        <v>3575.2000000000007</v>
      </c>
      <c r="E58" s="187">
        <f>SUM(E53,E54,E55,E56,E57)</f>
        <v>3243.4</v>
      </c>
      <c r="F58" s="187">
        <f>SUM(F53,F54,F55,F56,F57)</f>
        <v>3575.2000000000007</v>
      </c>
      <c r="G58" s="187">
        <f t="shared" si="2"/>
        <v>331.80000000000064</v>
      </c>
      <c r="H58" s="241">
        <f t="shared" si="0"/>
        <v>110.23000554973179</v>
      </c>
    </row>
    <row r="59" spans="1:8" s="201" customFormat="1" ht="29.25" customHeight="1" thickBot="1">
      <c r="A59" s="363" t="s">
        <v>107</v>
      </c>
      <c r="B59" s="364"/>
      <c r="C59" s="364"/>
      <c r="D59" s="364"/>
      <c r="E59" s="364"/>
      <c r="F59" s="364"/>
      <c r="G59" s="364"/>
      <c r="H59" s="365"/>
    </row>
    <row r="60" spans="1:8" s="201" customFormat="1" ht="37.5" customHeight="1">
      <c r="A60" s="387" t="s">
        <v>370</v>
      </c>
      <c r="B60" s="388"/>
      <c r="C60" s="388"/>
      <c r="D60" s="388"/>
      <c r="E60" s="388"/>
      <c r="F60" s="388"/>
      <c r="G60" s="388"/>
      <c r="H60" s="389"/>
    </row>
    <row r="61" spans="1:8" s="201" customFormat="1" ht="50.25" customHeight="1">
      <c r="A61" s="116" t="s">
        <v>379</v>
      </c>
      <c r="B61" s="117">
        <v>2110</v>
      </c>
      <c r="C61" s="184">
        <f>'ІІ. Розр. з бюджетом'!C19</f>
        <v>-24.899999999999995</v>
      </c>
      <c r="D61" s="184">
        <f>'ІІ. Розр. з бюджетом'!D19</f>
        <v>7.8999999999999879</v>
      </c>
      <c r="E61" s="184">
        <f>'ІІ. Розр. з бюджетом'!E19</f>
        <v>141.10000000000002</v>
      </c>
      <c r="F61" s="184">
        <f>'ІІ. Розр. з бюджетом'!F19</f>
        <v>7.8999999999999879</v>
      </c>
      <c r="G61" s="184">
        <f t="shared" ref="G61:G64" si="4">F61-E61</f>
        <v>-133.20000000000005</v>
      </c>
      <c r="H61" s="242">
        <f t="shared" ref="H61:H91" si="5">(F61/E61)*100</f>
        <v>5.5988660524450653</v>
      </c>
    </row>
    <row r="62" spans="1:8" s="201" customFormat="1" ht="51" customHeight="1">
      <c r="A62" s="116" t="s">
        <v>372</v>
      </c>
      <c r="B62" s="119">
        <v>2120</v>
      </c>
      <c r="C62" s="247">
        <f>'ІІ. Розр. з бюджетом'!C27</f>
        <v>435</v>
      </c>
      <c r="D62" s="247">
        <f>'ІІ. Розр. з бюджетом'!D27</f>
        <v>450.8</v>
      </c>
      <c r="E62" s="247">
        <f>'ІІ. Розр. з бюджетом'!E27</f>
        <v>387</v>
      </c>
      <c r="F62" s="247">
        <f>'ІІ. Розр. з бюджетом'!F27</f>
        <v>450.8</v>
      </c>
      <c r="G62" s="184">
        <f t="shared" si="4"/>
        <v>63.800000000000011</v>
      </c>
      <c r="H62" s="242">
        <f t="shared" si="5"/>
        <v>116.48578811369509</v>
      </c>
    </row>
    <row r="63" spans="1:8" s="201" customFormat="1" ht="36.75" customHeight="1">
      <c r="A63" s="116" t="s">
        <v>373</v>
      </c>
      <c r="B63" s="119">
        <v>2130</v>
      </c>
      <c r="C63" s="247">
        <f>'ІІ. Розр. з бюджетом'!C36</f>
        <v>266.5</v>
      </c>
      <c r="D63" s="247">
        <f>'ІІ. Розр. з бюджетом'!D36</f>
        <v>294.89999999999998</v>
      </c>
      <c r="E63" s="247">
        <f>'ІІ. Розр. з бюджетом'!E36</f>
        <v>264</v>
      </c>
      <c r="F63" s="247">
        <f>'ІІ. Розр. з бюджетом'!F36</f>
        <v>294.89999999999998</v>
      </c>
      <c r="G63" s="184">
        <f t="shared" si="4"/>
        <v>30.899999999999977</v>
      </c>
      <c r="H63" s="242">
        <f t="shared" si="5"/>
        <v>111.70454545454544</v>
      </c>
    </row>
    <row r="64" spans="1:8" s="201" customFormat="1" ht="33" customHeight="1" thickBot="1">
      <c r="A64" s="115" t="s">
        <v>421</v>
      </c>
      <c r="B64" s="121">
        <v>2200</v>
      </c>
      <c r="C64" s="248">
        <f>'ІІ. Розр. з бюджетом'!C43</f>
        <v>676.6</v>
      </c>
      <c r="D64" s="248">
        <f>'ІІ. Розр. з бюджетом'!D43</f>
        <v>753.59999999999991</v>
      </c>
      <c r="E64" s="248">
        <f>'ІІ. Розр. з бюджетом'!E43</f>
        <v>792.1</v>
      </c>
      <c r="F64" s="248">
        <f>'ІІ. Розр. з бюджетом'!F43</f>
        <v>753.59999999999991</v>
      </c>
      <c r="G64" s="187">
        <f t="shared" si="4"/>
        <v>-38.500000000000114</v>
      </c>
      <c r="H64" s="241">
        <f t="shared" si="5"/>
        <v>95.139502588057042</v>
      </c>
    </row>
    <row r="65" spans="1:8" s="201" customFormat="1" ht="33" customHeight="1" thickBot="1">
      <c r="A65" s="363" t="s">
        <v>249</v>
      </c>
      <c r="B65" s="364"/>
      <c r="C65" s="364"/>
      <c r="D65" s="364"/>
      <c r="E65" s="364"/>
      <c r="F65" s="364"/>
      <c r="G65" s="364"/>
      <c r="H65" s="365"/>
    </row>
    <row r="66" spans="1:8" s="201" customFormat="1" ht="37.5" customHeight="1">
      <c r="A66" s="123" t="s">
        <v>246</v>
      </c>
      <c r="B66" s="124">
        <v>3405</v>
      </c>
      <c r="C66" s="248">
        <f>'ІІІ. Рух грош. коштів'!C66</f>
        <v>41.2</v>
      </c>
      <c r="D66" s="248">
        <f>'ІІІ. Рух грош. коштів'!D66</f>
        <v>101.1</v>
      </c>
      <c r="E66" s="248">
        <f>'ІІІ. Рух грош. коштів'!E66</f>
        <v>97</v>
      </c>
      <c r="F66" s="248">
        <f>'ІІІ. Рух грош. коштів'!F66</f>
        <v>101.1</v>
      </c>
      <c r="G66" s="187">
        <f t="shared" ref="G66:G72" si="6">F66-E66</f>
        <v>4.0999999999999943</v>
      </c>
      <c r="H66" s="241">
        <f t="shared" si="5"/>
        <v>104.22680412371133</v>
      </c>
    </row>
    <row r="67" spans="1:8" s="201" customFormat="1" ht="33" customHeight="1">
      <c r="A67" s="125" t="s">
        <v>292</v>
      </c>
      <c r="B67" s="126">
        <v>3030</v>
      </c>
      <c r="C67" s="247">
        <f>'ІІІ. Рух грош. коштів'!C12</f>
        <v>1209.9000000000001</v>
      </c>
      <c r="D67" s="247">
        <f>'ІІІ. Рух грош. коштів'!D12</f>
        <v>1094.0999999999999</v>
      </c>
      <c r="E67" s="247">
        <f>'ІІІ. Рух грош. коштів'!E12</f>
        <v>1094.0999999999999</v>
      </c>
      <c r="F67" s="247">
        <f>'ІІІ. Рух грош. коштів'!F12</f>
        <v>1094.0999999999999</v>
      </c>
      <c r="G67" s="187"/>
      <c r="H67" s="242">
        <f t="shared" si="5"/>
        <v>100</v>
      </c>
    </row>
    <row r="68" spans="1:8" s="201" customFormat="1" ht="33" customHeight="1">
      <c r="A68" s="125" t="s">
        <v>240</v>
      </c>
      <c r="B68" s="126">
        <v>3195</v>
      </c>
      <c r="C68" s="247">
        <f>'ІІІ. Рух грош. коштів'!C34</f>
        <v>256.80000000000018</v>
      </c>
      <c r="D68" s="247">
        <f>'ІІІ. Рух грош. коштів'!D34</f>
        <v>-18.699999999999818</v>
      </c>
      <c r="E68" s="247">
        <f>'ІІІ. Рух грош. коштів'!E34</f>
        <v>-92.000000000000455</v>
      </c>
      <c r="F68" s="247">
        <f>'ІІІ. Рух грош. коштів'!F34</f>
        <v>-18.699999999999818</v>
      </c>
      <c r="G68" s="187">
        <f t="shared" si="6"/>
        <v>73.300000000000637</v>
      </c>
      <c r="H68" s="242">
        <f t="shared" si="5"/>
        <v>20.32608695652144</v>
      </c>
    </row>
    <row r="69" spans="1:8" s="201" customFormat="1" ht="33" customHeight="1">
      <c r="A69" s="125" t="s">
        <v>108</v>
      </c>
      <c r="B69" s="126">
        <v>3295</v>
      </c>
      <c r="C69" s="247">
        <f>'ІІІ. Рух грош. коштів'!C52</f>
        <v>-179.20000000000005</v>
      </c>
      <c r="D69" s="247">
        <f>'ІІІ. Рух грош. коштів'!D52</f>
        <v>-74</v>
      </c>
      <c r="E69" s="247">
        <f>'ІІІ. Рух грош. коштів'!E52</f>
        <v>28.800000000000011</v>
      </c>
      <c r="F69" s="247">
        <f>'ІІІ. Рух грош. коштів'!F52</f>
        <v>-74</v>
      </c>
      <c r="G69" s="184">
        <f t="shared" si="6"/>
        <v>-102.80000000000001</v>
      </c>
      <c r="H69" s="242">
        <f t="shared" si="5"/>
        <v>-256.94444444444434</v>
      </c>
    </row>
    <row r="70" spans="1:8" s="201" customFormat="1" ht="33" customHeight="1">
      <c r="A70" s="125" t="s">
        <v>248</v>
      </c>
      <c r="B70" s="126">
        <v>3395</v>
      </c>
      <c r="C70" s="247">
        <f>'ІІІ. Рух грош. коштів'!C64</f>
        <v>-17.7</v>
      </c>
      <c r="D70" s="247">
        <f>'ІІІ. Рух грош. коштів'!D64</f>
        <v>0</v>
      </c>
      <c r="E70" s="247">
        <f>'ІІІ. Рух грош. коштів'!E64</f>
        <v>0</v>
      </c>
      <c r="F70" s="247">
        <f>'ІІІ. Рух грош. коштів'!F64</f>
        <v>0</v>
      </c>
      <c r="G70" s="187">
        <f t="shared" si="6"/>
        <v>0</v>
      </c>
      <c r="H70" s="249" t="e">
        <f t="shared" si="5"/>
        <v>#DIV/0!</v>
      </c>
    </row>
    <row r="71" spans="1:8" s="201" customFormat="1" ht="33" customHeight="1">
      <c r="A71" s="125" t="s">
        <v>111</v>
      </c>
      <c r="B71" s="126">
        <v>3410</v>
      </c>
      <c r="C71" s="247">
        <f>'ІІІ. Рух грош. коштів'!C67</f>
        <v>0</v>
      </c>
      <c r="D71" s="247">
        <f>'ІІІ. Рух грош. коштів'!D67</f>
        <v>0</v>
      </c>
      <c r="E71" s="247">
        <f>'ІІІ. Рух грош. коштів'!E67</f>
        <v>0</v>
      </c>
      <c r="F71" s="247">
        <f>'ІІІ. Рух грош. коштів'!F67</f>
        <v>0</v>
      </c>
      <c r="G71" s="187">
        <f t="shared" si="6"/>
        <v>0</v>
      </c>
      <c r="H71" s="249" t="e">
        <f t="shared" si="5"/>
        <v>#DIV/0!</v>
      </c>
    </row>
    <row r="72" spans="1:8" s="201" customFormat="1" ht="37.5" customHeight="1" thickBot="1">
      <c r="A72" s="123" t="s">
        <v>247</v>
      </c>
      <c r="B72" s="124">
        <v>3415</v>
      </c>
      <c r="C72" s="248">
        <f>SUM(C66,C68:C71)</f>
        <v>101.10000000000012</v>
      </c>
      <c r="D72" s="248">
        <f>SUM(D66,D68:D71)</f>
        <v>8.4000000000001762</v>
      </c>
      <c r="E72" s="248">
        <f>SUM(E66,E68:E71)</f>
        <v>33.799999999999557</v>
      </c>
      <c r="F72" s="248">
        <f>SUM(F66,F68:F71)</f>
        <v>8.4000000000001762</v>
      </c>
      <c r="G72" s="187">
        <f t="shared" si="6"/>
        <v>-25.39999999999938</v>
      </c>
      <c r="H72" s="241">
        <f t="shared" si="5"/>
        <v>24.85207100591801</v>
      </c>
    </row>
    <row r="73" spans="1:8" s="201" customFormat="1" ht="33" customHeight="1">
      <c r="A73" s="377" t="s">
        <v>250</v>
      </c>
      <c r="B73" s="378"/>
      <c r="C73" s="378"/>
      <c r="D73" s="378"/>
      <c r="E73" s="378"/>
      <c r="F73" s="378"/>
      <c r="G73" s="378"/>
      <c r="H73" s="379"/>
    </row>
    <row r="74" spans="1:8" s="201" customFormat="1" ht="27.75" customHeight="1">
      <c r="A74" s="115" t="s">
        <v>201</v>
      </c>
      <c r="B74" s="127">
        <v>4000</v>
      </c>
      <c r="C74" s="187">
        <f>SUM(C75:C80)</f>
        <v>466.4</v>
      </c>
      <c r="D74" s="187">
        <f>SUM(D75:D80)</f>
        <v>842.19999999999993</v>
      </c>
      <c r="E74" s="187">
        <f>SUM(E75:E80)</f>
        <v>386.3</v>
      </c>
      <c r="F74" s="187">
        <f>SUM(F75:F80)</f>
        <v>842.19999999999993</v>
      </c>
      <c r="G74" s="187">
        <f t="shared" ref="G74:G80" si="7">F74-E74</f>
        <v>455.89999999999992</v>
      </c>
      <c r="H74" s="189">
        <f t="shared" si="5"/>
        <v>218.01708516696868</v>
      </c>
    </row>
    <row r="75" spans="1:8" s="201" customFormat="1" ht="33" customHeight="1">
      <c r="A75" s="125" t="s">
        <v>1</v>
      </c>
      <c r="B75" s="124" t="s">
        <v>135</v>
      </c>
      <c r="C75" s="184">
        <f>'IV. Кап. інвестиції'!C8</f>
        <v>0</v>
      </c>
      <c r="D75" s="184">
        <f>'IV. Кап. інвестиції'!D8</f>
        <v>0</v>
      </c>
      <c r="E75" s="184">
        <f>'IV. Кап. інвестиції'!E8</f>
        <v>0</v>
      </c>
      <c r="F75" s="184">
        <f>'IV. Кап. інвестиції'!F8</f>
        <v>0</v>
      </c>
      <c r="G75" s="187">
        <f t="shared" si="7"/>
        <v>0</v>
      </c>
      <c r="H75" s="251" t="e">
        <f t="shared" si="5"/>
        <v>#DIV/0!</v>
      </c>
    </row>
    <row r="76" spans="1:8" s="201" customFormat="1" ht="33" customHeight="1">
      <c r="A76" s="125" t="s">
        <v>2</v>
      </c>
      <c r="B76" s="124">
        <v>4020</v>
      </c>
      <c r="C76" s="184">
        <f>'IV. Кап. інвестиції'!C9</f>
        <v>101.3</v>
      </c>
      <c r="D76" s="184">
        <f>'IV. Кап. інвестиції'!D9</f>
        <v>619.29999999999995</v>
      </c>
      <c r="E76" s="184">
        <f>'IV. Кап. інвестиції'!E9</f>
        <v>150</v>
      </c>
      <c r="F76" s="184">
        <f>'IV. Кап. інвестиції'!F9</f>
        <v>619.29999999999995</v>
      </c>
      <c r="G76" s="184">
        <f t="shared" si="7"/>
        <v>469.29999999999995</v>
      </c>
      <c r="H76" s="250">
        <f t="shared" si="5"/>
        <v>412.86666666666667</v>
      </c>
    </row>
    <row r="77" spans="1:8" s="201" customFormat="1" ht="50.25" customHeight="1">
      <c r="A77" s="125" t="s">
        <v>28</v>
      </c>
      <c r="B77" s="124">
        <v>4030</v>
      </c>
      <c r="C77" s="184">
        <f>'IV. Кап. інвестиції'!C10</f>
        <v>43.8</v>
      </c>
      <c r="D77" s="184">
        <f>'IV. Кап. інвестиції'!D10</f>
        <v>19.8</v>
      </c>
      <c r="E77" s="184">
        <f>'IV. Кап. інвестиції'!E10</f>
        <v>5</v>
      </c>
      <c r="F77" s="184">
        <f>'IV. Кап. інвестиції'!F10</f>
        <v>19.8</v>
      </c>
      <c r="G77" s="184">
        <f t="shared" si="7"/>
        <v>14.8</v>
      </c>
      <c r="H77" s="250">
        <f t="shared" si="5"/>
        <v>396</v>
      </c>
    </row>
    <row r="78" spans="1:8" s="201" customFormat="1" ht="33" customHeight="1">
      <c r="A78" s="125" t="s">
        <v>3</v>
      </c>
      <c r="B78" s="124">
        <v>4040</v>
      </c>
      <c r="C78" s="184">
        <f>'IV. Кап. інвестиції'!C11</f>
        <v>8.8000000000000007</v>
      </c>
      <c r="D78" s="184">
        <f>'IV. Кап. інвестиції'!D11</f>
        <v>0</v>
      </c>
      <c r="E78" s="184">
        <f>'IV. Кап. інвестиції'!E11</f>
        <v>0</v>
      </c>
      <c r="F78" s="184">
        <f>'IV. Кап. інвестиції'!F11</f>
        <v>0</v>
      </c>
      <c r="G78" s="184">
        <f t="shared" si="7"/>
        <v>0</v>
      </c>
      <c r="H78" s="251" t="e">
        <f t="shared" si="5"/>
        <v>#DIV/0!</v>
      </c>
    </row>
    <row r="79" spans="1:8" s="201" customFormat="1" ht="51.75" customHeight="1">
      <c r="A79" s="125" t="s">
        <v>60</v>
      </c>
      <c r="B79" s="124">
        <v>4050</v>
      </c>
      <c r="C79" s="184">
        <f>'IV. Кап. інвестиції'!C12</f>
        <v>0</v>
      </c>
      <c r="D79" s="184">
        <f>'IV. Кап. інвестиції'!D12</f>
        <v>0</v>
      </c>
      <c r="E79" s="184">
        <f>'IV. Кап. інвестиції'!E12</f>
        <v>0</v>
      </c>
      <c r="F79" s="184">
        <f>'IV. Кап. інвестиції'!F12</f>
        <v>0</v>
      </c>
      <c r="G79" s="184"/>
      <c r="H79" s="251" t="e">
        <f t="shared" si="5"/>
        <v>#DIV/0!</v>
      </c>
    </row>
    <row r="80" spans="1:8" s="201" customFormat="1" ht="33" customHeight="1">
      <c r="A80" s="125" t="s">
        <v>212</v>
      </c>
      <c r="B80" s="124">
        <v>4060</v>
      </c>
      <c r="C80" s="184">
        <f>'IV. Кап. інвестиції'!C13</f>
        <v>312.5</v>
      </c>
      <c r="D80" s="184">
        <f>'IV. Кап. інвестиції'!D13</f>
        <v>203.1</v>
      </c>
      <c r="E80" s="184">
        <f>'IV. Кап. інвестиції'!E13</f>
        <v>231.3</v>
      </c>
      <c r="F80" s="184">
        <f>'IV. Кап. інвестиції'!F13</f>
        <v>203.1</v>
      </c>
      <c r="G80" s="184">
        <f t="shared" si="7"/>
        <v>-28.200000000000017</v>
      </c>
      <c r="H80" s="250">
        <f t="shared" si="5"/>
        <v>87.808041504539545</v>
      </c>
    </row>
    <row r="81" spans="1:10" s="201" customFormat="1" ht="27.75" customHeight="1">
      <c r="A81" s="115" t="s">
        <v>202</v>
      </c>
      <c r="B81" s="127">
        <v>4000</v>
      </c>
      <c r="C81" s="187">
        <f>SUM(C82:C85)</f>
        <v>466.4</v>
      </c>
      <c r="D81" s="187">
        <f>SUM(D82:D85)</f>
        <v>549.79999999999995</v>
      </c>
      <c r="E81" s="187">
        <f>SUM(E82:E85)</f>
        <v>386.3</v>
      </c>
      <c r="F81" s="187">
        <f>SUM(F82:F85)</f>
        <v>842.2</v>
      </c>
      <c r="G81" s="187">
        <f>F81-E81</f>
        <v>455.90000000000003</v>
      </c>
      <c r="H81" s="189">
        <f t="shared" si="5"/>
        <v>218.01708516696868</v>
      </c>
    </row>
    <row r="82" spans="1:10" s="201" customFormat="1" ht="33" customHeight="1">
      <c r="A82" s="125" t="s">
        <v>307</v>
      </c>
      <c r="B82" s="124" t="s">
        <v>203</v>
      </c>
      <c r="C82" s="184"/>
      <c r="D82" s="184"/>
      <c r="E82" s="184">
        <f>'6.2. Інша інфо_2'!M42</f>
        <v>0</v>
      </c>
      <c r="F82" s="184">
        <f>'6.2. Інша інфо_2'!N42</f>
        <v>0</v>
      </c>
      <c r="G82" s="187">
        <f>F82-E82</f>
        <v>0</v>
      </c>
      <c r="H82" s="251" t="e">
        <f t="shared" si="5"/>
        <v>#DIV/0!</v>
      </c>
    </row>
    <row r="83" spans="1:10" s="201" customFormat="1" ht="33" customHeight="1">
      <c r="A83" s="125" t="s">
        <v>308</v>
      </c>
      <c r="B83" s="124" t="s">
        <v>204</v>
      </c>
      <c r="C83" s="184">
        <v>312.5</v>
      </c>
      <c r="D83" s="184">
        <v>402.7</v>
      </c>
      <c r="E83" s="184">
        <f>'6.2. Інша інфо_2'!Q42</f>
        <v>381.3</v>
      </c>
      <c r="F83" s="184">
        <f>'6.2. Інша інфо_2'!R42</f>
        <v>335.6</v>
      </c>
      <c r="G83" s="184">
        <f>F83-E83</f>
        <v>-45.699999999999989</v>
      </c>
      <c r="H83" s="250">
        <f t="shared" si="5"/>
        <v>88.014686598478889</v>
      </c>
    </row>
    <row r="84" spans="1:10" s="201" customFormat="1" ht="33" customHeight="1">
      <c r="A84" s="125" t="s">
        <v>170</v>
      </c>
      <c r="B84" s="124" t="s">
        <v>205</v>
      </c>
      <c r="C84" s="184">
        <v>153.9</v>
      </c>
      <c r="D84" s="184">
        <v>147.1</v>
      </c>
      <c r="E84" s="184">
        <f>'6.2. Інша інфо_2'!U42</f>
        <v>5</v>
      </c>
      <c r="F84" s="184">
        <f>'6.2. Інша інфо_2'!V42</f>
        <v>68.100000000000009</v>
      </c>
      <c r="G84" s="184">
        <f>F84-E84</f>
        <v>63.100000000000009</v>
      </c>
      <c r="H84" s="251">
        <f t="shared" si="5"/>
        <v>1362</v>
      </c>
    </row>
    <row r="85" spans="1:10" s="201" customFormat="1" ht="33" customHeight="1">
      <c r="A85" s="125" t="s">
        <v>309</v>
      </c>
      <c r="B85" s="124" t="s">
        <v>206</v>
      </c>
      <c r="C85" s="184"/>
      <c r="D85" s="184"/>
      <c r="E85" s="184">
        <f>'6.2. Інша інфо_2'!Y42</f>
        <v>0</v>
      </c>
      <c r="F85" s="184">
        <f>'6.2. Інша інфо_2'!Z42</f>
        <v>438.5</v>
      </c>
      <c r="G85" s="187">
        <f>F85-E85</f>
        <v>438.5</v>
      </c>
      <c r="H85" s="251" t="e">
        <f t="shared" si="5"/>
        <v>#DIV/0!</v>
      </c>
    </row>
    <row r="86" spans="1:10" s="201" customFormat="1" ht="27.75" customHeight="1" thickBot="1">
      <c r="A86" s="380" t="s">
        <v>133</v>
      </c>
      <c r="B86" s="381"/>
      <c r="C86" s="381"/>
      <c r="D86" s="381"/>
      <c r="E86" s="381"/>
      <c r="F86" s="381"/>
      <c r="G86" s="381"/>
      <c r="H86" s="382"/>
    </row>
    <row r="87" spans="1:10" s="201" customFormat="1" ht="33" customHeight="1">
      <c r="A87" s="12" t="s">
        <v>277</v>
      </c>
      <c r="B87" s="13">
        <v>5040</v>
      </c>
      <c r="C87" s="237">
        <f>(C46/C25)*100</f>
        <v>-12.114845938375359</v>
      </c>
      <c r="D87" s="237">
        <f t="shared" ref="D87:F87" si="8">(D46/D25)*100</f>
        <v>-15.764562538075822</v>
      </c>
      <c r="E87" s="237">
        <f t="shared" si="8"/>
        <v>0</v>
      </c>
      <c r="F87" s="237">
        <f t="shared" si="8"/>
        <v>-15.764562538075822</v>
      </c>
      <c r="G87" s="238">
        <f>F87-E87</f>
        <v>-15.764562538075822</v>
      </c>
      <c r="H87" s="252" t="e">
        <f t="shared" si="5"/>
        <v>#DIV/0!</v>
      </c>
      <c r="I87" s="166"/>
      <c r="J87" s="166"/>
    </row>
    <row r="88" spans="1:10" s="201" customFormat="1" ht="33" customHeight="1">
      <c r="A88" s="12" t="s">
        <v>278</v>
      </c>
      <c r="B88" s="13">
        <v>5020</v>
      </c>
      <c r="C88" s="237">
        <f>(C46/C99)*100</f>
        <v>-5.1959233526219926</v>
      </c>
      <c r="D88" s="237">
        <f>(D46/D99)*100</f>
        <v>-6.2720238650135167</v>
      </c>
      <c r="E88" s="237">
        <f>(E46/E99)*100</f>
        <v>0</v>
      </c>
      <c r="F88" s="237">
        <f>(F46/F99)*100</f>
        <v>-6.2720238650135167</v>
      </c>
      <c r="G88" s="238">
        <f>F88-E88</f>
        <v>-6.2720238650135167</v>
      </c>
      <c r="H88" s="252" t="e">
        <f t="shared" si="5"/>
        <v>#DIV/0!</v>
      </c>
      <c r="I88" s="166"/>
      <c r="J88" s="166"/>
    </row>
    <row r="89" spans="1:10" s="201" customFormat="1" ht="33" customHeight="1">
      <c r="A89" s="12" t="s">
        <v>279</v>
      </c>
      <c r="B89" s="13">
        <v>5030</v>
      </c>
      <c r="C89" s="237">
        <f>(C46/C100)*100</f>
        <v>-5.7707703255648495</v>
      </c>
      <c r="D89" s="237">
        <f t="shared" ref="D89:F89" si="9">(D46/D100)*100</f>
        <v>-7.4840374646821957</v>
      </c>
      <c r="E89" s="237">
        <f t="shared" si="9"/>
        <v>0</v>
      </c>
      <c r="F89" s="237">
        <f t="shared" si="9"/>
        <v>-7.4840374646821957</v>
      </c>
      <c r="G89" s="238">
        <f>F89-E89</f>
        <v>-7.4840374646821957</v>
      </c>
      <c r="H89" s="252" t="e">
        <f t="shared" si="5"/>
        <v>#DIV/0!</v>
      </c>
      <c r="I89" s="166"/>
      <c r="J89" s="166"/>
    </row>
    <row r="90" spans="1:10" s="201" customFormat="1" ht="33" customHeight="1">
      <c r="A90" s="12" t="s">
        <v>139</v>
      </c>
      <c r="B90" s="13">
        <v>5110</v>
      </c>
      <c r="C90" s="237">
        <f>C100/C103</f>
        <v>9.0387939698492463</v>
      </c>
      <c r="D90" s="237">
        <f t="shared" ref="D90:F90" si="10">D100/D103</f>
        <v>5.1748791158185581</v>
      </c>
      <c r="E90" s="237">
        <f t="shared" si="10"/>
        <v>16.42962962962963</v>
      </c>
      <c r="F90" s="237">
        <f t="shared" si="10"/>
        <v>5.1748791158185581</v>
      </c>
      <c r="G90" s="238">
        <f>F90-E90</f>
        <v>-11.254750513811071</v>
      </c>
      <c r="H90" s="239">
        <f t="shared" si="5"/>
        <v>31.497235375811783</v>
      </c>
      <c r="I90" s="166"/>
      <c r="J90" s="166"/>
    </row>
    <row r="91" spans="1:10" s="201" customFormat="1" ht="33" customHeight="1" thickBot="1">
      <c r="A91" s="12" t="s">
        <v>280</v>
      </c>
      <c r="B91" s="13">
        <v>5220</v>
      </c>
      <c r="C91" s="237">
        <f>C96/C95</f>
        <v>0.48624470950365528</v>
      </c>
      <c r="D91" s="237">
        <f>D96/D95</f>
        <v>0.48023617522933965</v>
      </c>
      <c r="E91" s="237">
        <f>E96/E95</f>
        <v>0.50427163198247538</v>
      </c>
      <c r="F91" s="237">
        <f>F96/F95</f>
        <v>0.48023617522933965</v>
      </c>
      <c r="G91" s="238">
        <f>F91-E91</f>
        <v>-2.4035456753135731E-2</v>
      </c>
      <c r="H91" s="239">
        <f t="shared" si="5"/>
        <v>95.233629014853832</v>
      </c>
      <c r="I91" s="166"/>
      <c r="J91" s="166"/>
    </row>
    <row r="92" spans="1:10" s="201" customFormat="1" ht="30.75" customHeight="1" thickBot="1">
      <c r="A92" s="363" t="s">
        <v>251</v>
      </c>
      <c r="B92" s="364"/>
      <c r="C92" s="364"/>
      <c r="D92" s="364"/>
      <c r="E92" s="364"/>
      <c r="F92" s="364"/>
      <c r="G92" s="364"/>
      <c r="H92" s="365"/>
      <c r="I92" s="166"/>
      <c r="J92" s="166"/>
    </row>
    <row r="93" spans="1:10" s="201" customFormat="1" ht="33" customHeight="1">
      <c r="A93" s="115" t="s">
        <v>271</v>
      </c>
      <c r="B93" s="126">
        <v>6000</v>
      </c>
      <c r="C93" s="248">
        <v>4806.8999999999996</v>
      </c>
      <c r="D93" s="248">
        <v>5246.6</v>
      </c>
      <c r="E93" s="248">
        <v>4526</v>
      </c>
      <c r="F93" s="248">
        <v>5246.6</v>
      </c>
      <c r="G93" s="187">
        <f>D93-C93</f>
        <v>439.70000000000073</v>
      </c>
      <c r="H93" s="241">
        <f>(D93/C93)*100</f>
        <v>109.14726746967902</v>
      </c>
    </row>
    <row r="94" spans="1:10" s="201" customFormat="1" ht="33" customHeight="1">
      <c r="A94" s="125" t="s">
        <v>272</v>
      </c>
      <c r="B94" s="126">
        <v>6001</v>
      </c>
      <c r="C94" s="247">
        <f>C95-C96</f>
        <v>4806.8999999999996</v>
      </c>
      <c r="D94" s="247">
        <f>D95-D96</f>
        <v>5246.6</v>
      </c>
      <c r="E94" s="247">
        <f>E95-E96</f>
        <v>4526</v>
      </c>
      <c r="F94" s="247">
        <f>F95-F96</f>
        <v>5246.6</v>
      </c>
      <c r="G94" s="184">
        <f t="shared" ref="G94:G107" si="11">D94-C94</f>
        <v>439.70000000000073</v>
      </c>
      <c r="H94" s="242">
        <f t="shared" ref="H94:H107" si="12">(D94/C94)*100</f>
        <v>109.14726746967902</v>
      </c>
    </row>
    <row r="95" spans="1:10" s="201" customFormat="1" ht="33" customHeight="1">
      <c r="A95" s="125" t="s">
        <v>273</v>
      </c>
      <c r="B95" s="126">
        <v>6002</v>
      </c>
      <c r="C95" s="247">
        <v>9356.4</v>
      </c>
      <c r="D95" s="247">
        <v>10094.200000000001</v>
      </c>
      <c r="E95" s="247">
        <v>9130</v>
      </c>
      <c r="F95" s="247">
        <v>10094.200000000001</v>
      </c>
      <c r="G95" s="184">
        <f t="shared" si="11"/>
        <v>737.80000000000109</v>
      </c>
      <c r="H95" s="242">
        <f t="shared" si="12"/>
        <v>107.88551152152539</v>
      </c>
    </row>
    <row r="96" spans="1:10" s="201" customFormat="1" ht="27" customHeight="1">
      <c r="A96" s="125" t="s">
        <v>274</v>
      </c>
      <c r="B96" s="126">
        <v>6003</v>
      </c>
      <c r="C96" s="247">
        <v>4549.5</v>
      </c>
      <c r="D96" s="247">
        <v>4847.6000000000004</v>
      </c>
      <c r="E96" s="247">
        <v>4604</v>
      </c>
      <c r="F96" s="247">
        <v>4847.6000000000004</v>
      </c>
      <c r="G96" s="184">
        <f t="shared" si="11"/>
        <v>298.10000000000036</v>
      </c>
      <c r="H96" s="242">
        <f t="shared" si="12"/>
        <v>106.552368392131</v>
      </c>
    </row>
    <row r="97" spans="1:8" s="201" customFormat="1" ht="33" customHeight="1">
      <c r="A97" s="125" t="s">
        <v>275</v>
      </c>
      <c r="B97" s="126">
        <v>6010</v>
      </c>
      <c r="C97" s="247">
        <v>187.4</v>
      </c>
      <c r="D97" s="247">
        <v>116.9</v>
      </c>
      <c r="E97" s="247">
        <v>180</v>
      </c>
      <c r="F97" s="247">
        <v>116.9</v>
      </c>
      <c r="G97" s="184">
        <f t="shared" si="11"/>
        <v>-70.5</v>
      </c>
      <c r="H97" s="242">
        <f t="shared" si="12"/>
        <v>62.379935965848453</v>
      </c>
    </row>
    <row r="98" spans="1:8" s="201" customFormat="1" ht="33" customHeight="1">
      <c r="A98" s="125" t="s">
        <v>352</v>
      </c>
      <c r="B98" s="124">
        <v>6011</v>
      </c>
      <c r="C98" s="247">
        <v>101.1</v>
      </c>
      <c r="D98" s="247">
        <v>8.4</v>
      </c>
      <c r="E98" s="247">
        <v>33.799999999999997</v>
      </c>
      <c r="F98" s="247">
        <v>8.4</v>
      </c>
      <c r="G98" s="184">
        <f t="shared" si="11"/>
        <v>-92.699999999999989</v>
      </c>
      <c r="H98" s="242">
        <f t="shared" si="12"/>
        <v>8.3086053412462917</v>
      </c>
    </row>
    <row r="99" spans="1:8" s="201" customFormat="1" ht="27.75" customHeight="1">
      <c r="A99" s="123" t="s">
        <v>154</v>
      </c>
      <c r="B99" s="127">
        <v>6020</v>
      </c>
      <c r="C99" s="248">
        <f>C93+C97</f>
        <v>4994.2999999999993</v>
      </c>
      <c r="D99" s="248">
        <f>D93+D97</f>
        <v>5363.5</v>
      </c>
      <c r="E99" s="248">
        <f>E93+E97</f>
        <v>4706</v>
      </c>
      <c r="F99" s="248">
        <f>F93+F97</f>
        <v>5363.5</v>
      </c>
      <c r="G99" s="187">
        <f t="shared" si="11"/>
        <v>369.20000000000073</v>
      </c>
      <c r="H99" s="241">
        <f t="shared" si="12"/>
        <v>107.39242736719862</v>
      </c>
    </row>
    <row r="100" spans="1:8" s="201" customFormat="1" ht="33" customHeight="1">
      <c r="A100" s="125" t="s">
        <v>105</v>
      </c>
      <c r="B100" s="126">
        <v>6030</v>
      </c>
      <c r="C100" s="247">
        <v>4496.8</v>
      </c>
      <c r="D100" s="247">
        <v>4494.8999999999996</v>
      </c>
      <c r="E100" s="247">
        <v>4436</v>
      </c>
      <c r="F100" s="247">
        <v>4494.8999999999996</v>
      </c>
      <c r="G100" s="184">
        <f t="shared" si="11"/>
        <v>-1.9000000000005457</v>
      </c>
      <c r="H100" s="242">
        <f t="shared" si="12"/>
        <v>99.957747731720332</v>
      </c>
    </row>
    <row r="101" spans="1:8" s="201" customFormat="1" ht="33" customHeight="1">
      <c r="A101" s="125" t="s">
        <v>112</v>
      </c>
      <c r="B101" s="126">
        <v>6040</v>
      </c>
      <c r="C101" s="247"/>
      <c r="D101" s="247"/>
      <c r="E101" s="247"/>
      <c r="F101" s="247"/>
      <c r="G101" s="184">
        <f t="shared" si="11"/>
        <v>0</v>
      </c>
      <c r="H101" s="249" t="e">
        <f t="shared" si="12"/>
        <v>#DIV/0!</v>
      </c>
    </row>
    <row r="102" spans="1:8" s="201" customFormat="1" ht="33" customHeight="1">
      <c r="A102" s="125" t="s">
        <v>113</v>
      </c>
      <c r="B102" s="124">
        <v>6050</v>
      </c>
      <c r="C102" s="247">
        <v>497.5</v>
      </c>
      <c r="D102" s="247">
        <v>868.6</v>
      </c>
      <c r="E102" s="247">
        <v>270</v>
      </c>
      <c r="F102" s="247">
        <v>868.6</v>
      </c>
      <c r="G102" s="184">
        <f t="shared" si="11"/>
        <v>371.1</v>
      </c>
      <c r="H102" s="242">
        <f t="shared" si="12"/>
        <v>174.5929648241206</v>
      </c>
    </row>
    <row r="103" spans="1:8" s="201" customFormat="1" ht="27.75" customHeight="1">
      <c r="A103" s="123" t="s">
        <v>155</v>
      </c>
      <c r="B103" s="127">
        <v>6060</v>
      </c>
      <c r="C103" s="248">
        <f>SUM(C101:C102)</f>
        <v>497.5</v>
      </c>
      <c r="D103" s="248">
        <f>SUM(D101:D102)</f>
        <v>868.6</v>
      </c>
      <c r="E103" s="248">
        <f>SUM(E101:E102)</f>
        <v>270</v>
      </c>
      <c r="F103" s="248">
        <f>SUM(F101:F102)</f>
        <v>868.6</v>
      </c>
      <c r="G103" s="187">
        <f t="shared" si="11"/>
        <v>371.1</v>
      </c>
      <c r="H103" s="241">
        <f t="shared" si="12"/>
        <v>174.5929648241206</v>
      </c>
    </row>
    <row r="104" spans="1:8" s="201" customFormat="1" ht="28.5" customHeight="1">
      <c r="A104" s="125" t="s">
        <v>339</v>
      </c>
      <c r="B104" s="126">
        <v>6070</v>
      </c>
      <c r="C104" s="247"/>
      <c r="D104" s="247"/>
      <c r="E104" s="247"/>
      <c r="F104" s="247"/>
      <c r="G104" s="187">
        <f t="shared" si="11"/>
        <v>0</v>
      </c>
      <c r="H104" s="249" t="e">
        <f t="shared" si="12"/>
        <v>#DIV/0!</v>
      </c>
    </row>
    <row r="105" spans="1:8" s="201" customFormat="1" ht="28.5" customHeight="1">
      <c r="A105" s="125" t="s">
        <v>340</v>
      </c>
      <c r="B105" s="124">
        <v>6080</v>
      </c>
      <c r="C105" s="247"/>
      <c r="D105" s="247"/>
      <c r="E105" s="247"/>
      <c r="F105" s="247"/>
      <c r="G105" s="187">
        <f t="shared" si="11"/>
        <v>0</v>
      </c>
      <c r="H105" s="249" t="e">
        <f t="shared" si="12"/>
        <v>#DIV/0!</v>
      </c>
    </row>
    <row r="106" spans="1:8" s="201" customFormat="1" ht="27.75" customHeight="1">
      <c r="A106" s="123" t="s">
        <v>341</v>
      </c>
      <c r="B106" s="127">
        <v>6090</v>
      </c>
      <c r="C106" s="248">
        <f>C100+C103</f>
        <v>4994.3</v>
      </c>
      <c r="D106" s="248">
        <f>D100+D103</f>
        <v>5363.5</v>
      </c>
      <c r="E106" s="248">
        <f>E100+E103</f>
        <v>4706</v>
      </c>
      <c r="F106" s="248">
        <f>F100+F103</f>
        <v>5363.5</v>
      </c>
      <c r="G106" s="187">
        <f t="shared" si="11"/>
        <v>369.19999999999982</v>
      </c>
      <c r="H106" s="241">
        <f t="shared" si="12"/>
        <v>107.39242736719861</v>
      </c>
    </row>
    <row r="107" spans="1:8" s="201" customFormat="1" ht="27.75" customHeight="1" thickBot="1">
      <c r="A107" s="123" t="s">
        <v>342</v>
      </c>
      <c r="B107" s="128">
        <v>6099</v>
      </c>
      <c r="C107" s="248">
        <f>C99-C106</f>
        <v>0</v>
      </c>
      <c r="D107" s="248">
        <f>D99-D106</f>
        <v>0</v>
      </c>
      <c r="E107" s="248">
        <f>E99-E106</f>
        <v>0</v>
      </c>
      <c r="F107" s="248">
        <f>F99-F106</f>
        <v>0</v>
      </c>
      <c r="G107" s="187">
        <f t="shared" si="11"/>
        <v>0</v>
      </c>
      <c r="H107" s="246" t="e">
        <f t="shared" si="12"/>
        <v>#DIV/0!</v>
      </c>
    </row>
    <row r="108" spans="1:8" s="201" customFormat="1" ht="26.25" customHeight="1" thickBot="1">
      <c r="A108" s="366" t="s">
        <v>252</v>
      </c>
      <c r="B108" s="367"/>
      <c r="C108" s="367"/>
      <c r="D108" s="367"/>
      <c r="E108" s="367"/>
      <c r="F108" s="367"/>
      <c r="G108" s="367"/>
      <c r="H108" s="368"/>
    </row>
    <row r="109" spans="1:8" s="201" customFormat="1" ht="27.75" customHeight="1">
      <c r="A109" s="123" t="s">
        <v>293</v>
      </c>
      <c r="B109" s="127" t="s">
        <v>253</v>
      </c>
      <c r="C109" s="122">
        <f>SUM(C110:C112)</f>
        <v>0</v>
      </c>
      <c r="D109" s="122">
        <f>SUM(D110:D112)</f>
        <v>0</v>
      </c>
      <c r="E109" s="122">
        <f>SUM(E110:E112)</f>
        <v>0</v>
      </c>
      <c r="F109" s="122">
        <f>SUM(F110:F112)</f>
        <v>0</v>
      </c>
      <c r="G109" s="113">
        <f t="shared" ref="G109:G116" si="13">F109-E109</f>
        <v>0</v>
      </c>
      <c r="H109" s="114" t="e">
        <f t="shared" ref="H109:H118" si="14">(F109/E109)*100</f>
        <v>#DIV/0!</v>
      </c>
    </row>
    <row r="110" spans="1:8" s="201" customFormat="1" ht="30" customHeight="1">
      <c r="A110" s="125" t="s">
        <v>310</v>
      </c>
      <c r="B110" s="126" t="s">
        <v>255</v>
      </c>
      <c r="C110" s="120"/>
      <c r="D110" s="120"/>
      <c r="E110" s="120">
        <f>'6.1. Інша інфо_1'!F57</f>
        <v>0</v>
      </c>
      <c r="F110" s="120">
        <f>'6.1. Інша інфо_1'!H57</f>
        <v>0</v>
      </c>
      <c r="G110" s="113">
        <f t="shared" si="13"/>
        <v>0</v>
      </c>
      <c r="H110" s="118" t="e">
        <f t="shared" si="14"/>
        <v>#DIV/0!</v>
      </c>
    </row>
    <row r="111" spans="1:8" s="201" customFormat="1" ht="29.25" customHeight="1">
      <c r="A111" s="125" t="s">
        <v>311</v>
      </c>
      <c r="B111" s="126" t="s">
        <v>256</v>
      </c>
      <c r="C111" s="120"/>
      <c r="D111" s="120"/>
      <c r="E111" s="120">
        <f>'6.1. Інша інфо_1'!F60</f>
        <v>0</v>
      </c>
      <c r="F111" s="120">
        <f>'6.1. Інша інфо_1'!H60</f>
        <v>0</v>
      </c>
      <c r="G111" s="113">
        <f t="shared" si="13"/>
        <v>0</v>
      </c>
      <c r="H111" s="118" t="e">
        <f t="shared" si="14"/>
        <v>#DIV/0!</v>
      </c>
    </row>
    <row r="112" spans="1:8" s="201" customFormat="1" ht="33" customHeight="1">
      <c r="A112" s="125" t="s">
        <v>312</v>
      </c>
      <c r="B112" s="126" t="s">
        <v>257</v>
      </c>
      <c r="C112" s="120"/>
      <c r="D112" s="120"/>
      <c r="E112" s="120">
        <f>'6.1. Інша інфо_1'!F63</f>
        <v>0</v>
      </c>
      <c r="F112" s="120">
        <f>'6.1. Інша інфо_1'!H63</f>
        <v>0</v>
      </c>
      <c r="G112" s="113">
        <f t="shared" si="13"/>
        <v>0</v>
      </c>
      <c r="H112" s="118" t="e">
        <f t="shared" si="14"/>
        <v>#DIV/0!</v>
      </c>
    </row>
    <row r="113" spans="1:8" s="201" customFormat="1" ht="27.75" customHeight="1">
      <c r="A113" s="123" t="s">
        <v>294</v>
      </c>
      <c r="B113" s="127" t="s">
        <v>254</v>
      </c>
      <c r="C113" s="122">
        <f>SUM(C114:C116)</f>
        <v>0</v>
      </c>
      <c r="D113" s="122">
        <f>SUM(D114:D116)</f>
        <v>0</v>
      </c>
      <c r="E113" s="122">
        <f>SUM(E114:E116)</f>
        <v>0</v>
      </c>
      <c r="F113" s="122">
        <f>SUM(F114:F116)</f>
        <v>0</v>
      </c>
      <c r="G113" s="113">
        <f t="shared" si="13"/>
        <v>0</v>
      </c>
      <c r="H113" s="114" t="e">
        <f t="shared" si="14"/>
        <v>#DIV/0!</v>
      </c>
    </row>
    <row r="114" spans="1:8" s="201" customFormat="1" ht="29.25" customHeight="1">
      <c r="A114" s="125" t="s">
        <v>310</v>
      </c>
      <c r="B114" s="126" t="s">
        <v>258</v>
      </c>
      <c r="C114" s="120"/>
      <c r="D114" s="120"/>
      <c r="E114" s="120">
        <f>'6.1. Інша інфо_1'!J57</f>
        <v>0</v>
      </c>
      <c r="F114" s="120">
        <f>'6.1. Інша інфо_1'!L57</f>
        <v>0</v>
      </c>
      <c r="G114" s="113">
        <f t="shared" si="13"/>
        <v>0</v>
      </c>
      <c r="H114" s="118" t="e">
        <f t="shared" si="14"/>
        <v>#DIV/0!</v>
      </c>
    </row>
    <row r="115" spans="1:8" s="201" customFormat="1" ht="28.5" customHeight="1">
      <c r="A115" s="125" t="s">
        <v>311</v>
      </c>
      <c r="B115" s="126" t="s">
        <v>259</v>
      </c>
      <c r="C115" s="120"/>
      <c r="D115" s="120"/>
      <c r="E115" s="120">
        <f>'6.1. Інша інфо_1'!J60</f>
        <v>0</v>
      </c>
      <c r="F115" s="120">
        <f>'6.1. Інша інфо_1'!L60</f>
        <v>0</v>
      </c>
      <c r="G115" s="113">
        <f t="shared" si="13"/>
        <v>0</v>
      </c>
      <c r="H115" s="118" t="e">
        <f t="shared" si="14"/>
        <v>#DIV/0!</v>
      </c>
    </row>
    <row r="116" spans="1:8" s="201" customFormat="1" ht="26.25" customHeight="1" thickBot="1">
      <c r="A116" s="125" t="s">
        <v>312</v>
      </c>
      <c r="B116" s="126" t="s">
        <v>260</v>
      </c>
      <c r="C116" s="120"/>
      <c r="D116" s="120"/>
      <c r="E116" s="120">
        <f>'6.1. Інша інфо_1'!J63</f>
        <v>0</v>
      </c>
      <c r="F116" s="120">
        <f>'6.1. Інша інфо_1'!L63</f>
        <v>0</v>
      </c>
      <c r="G116" s="113">
        <f t="shared" si="13"/>
        <v>0</v>
      </c>
      <c r="H116" s="118" t="e">
        <f t="shared" si="14"/>
        <v>#DIV/0!</v>
      </c>
    </row>
    <row r="117" spans="1:8" s="201" customFormat="1" ht="26.25" customHeight="1" thickBot="1">
      <c r="A117" s="366" t="s">
        <v>261</v>
      </c>
      <c r="B117" s="367"/>
      <c r="C117" s="367"/>
      <c r="D117" s="367"/>
      <c r="E117" s="367"/>
      <c r="F117" s="367"/>
      <c r="G117" s="367"/>
      <c r="H117" s="368"/>
    </row>
    <row r="118" spans="1:8" s="201" customFormat="1" ht="64.5" customHeight="1">
      <c r="A118" s="115" t="s">
        <v>516</v>
      </c>
      <c r="B118" s="129" t="s">
        <v>262</v>
      </c>
      <c r="C118" s="130">
        <f>SUM(C119:C121)</f>
        <v>17</v>
      </c>
      <c r="D118" s="130">
        <f>SUM(D119:D121)</f>
        <v>14</v>
      </c>
      <c r="E118" s="130">
        <f>SUM(E119:E121)</f>
        <v>15</v>
      </c>
      <c r="F118" s="130">
        <f>SUM(F119:F121)</f>
        <v>14</v>
      </c>
      <c r="G118" s="130">
        <f>F118-E118</f>
        <v>-1</v>
      </c>
      <c r="H118" s="241">
        <f t="shared" si="14"/>
        <v>93.333333333333329</v>
      </c>
    </row>
    <row r="119" spans="1:8" s="201" customFormat="1" ht="27" customHeight="1">
      <c r="A119" s="125" t="s">
        <v>166</v>
      </c>
      <c r="B119" s="126" t="s">
        <v>263</v>
      </c>
      <c r="C119" s="131">
        <f>'6.1. Інша інфо_1'!C11</f>
        <v>1</v>
      </c>
      <c r="D119" s="131">
        <f>'6.1. Інша інфо_1'!I11</f>
        <v>1</v>
      </c>
      <c r="E119" s="131">
        <f>'6.1. Інша інфо_1'!F11</f>
        <v>1</v>
      </c>
      <c r="F119" s="131">
        <f>'6.1. Інша інфо_1'!I11</f>
        <v>1</v>
      </c>
      <c r="G119" s="130">
        <f>F119-E119</f>
        <v>0</v>
      </c>
      <c r="H119" s="242">
        <f>(F119/E119)*100</f>
        <v>100</v>
      </c>
    </row>
    <row r="120" spans="1:8" s="201" customFormat="1" ht="28.5" customHeight="1">
      <c r="A120" s="125" t="s">
        <v>165</v>
      </c>
      <c r="B120" s="126" t="s">
        <v>264</v>
      </c>
      <c r="C120" s="131">
        <f>'6.1. Інша інфо_1'!C12</f>
        <v>3</v>
      </c>
      <c r="D120" s="131">
        <f>'6.1. Інша інфо_1'!I12</f>
        <v>3</v>
      </c>
      <c r="E120" s="131">
        <f>'6.1. Інша інфо_1'!F12</f>
        <v>3</v>
      </c>
      <c r="F120" s="131">
        <f>'6.1. Інша інфо_1'!I12</f>
        <v>3</v>
      </c>
      <c r="G120" s="130">
        <f t="shared" ref="G120:G126" si="15">F120-E120</f>
        <v>0</v>
      </c>
      <c r="H120" s="242">
        <f t="shared" ref="H120:H126" si="16">(F120/E120)*100</f>
        <v>100</v>
      </c>
    </row>
    <row r="121" spans="1:8" s="201" customFormat="1" ht="27" customHeight="1">
      <c r="A121" s="125" t="s">
        <v>167</v>
      </c>
      <c r="B121" s="126" t="s">
        <v>265</v>
      </c>
      <c r="C121" s="131">
        <f>'6.1. Інша інфо_1'!C13</f>
        <v>13</v>
      </c>
      <c r="D121" s="131">
        <f>'6.1. Інша інфо_1'!I13</f>
        <v>10</v>
      </c>
      <c r="E121" s="131">
        <f>'6.1. Інша інфо_1'!F13</f>
        <v>11</v>
      </c>
      <c r="F121" s="131">
        <f>'6.1. Інша інфо_1'!I13</f>
        <v>10</v>
      </c>
      <c r="G121" s="130">
        <f t="shared" si="15"/>
        <v>-1</v>
      </c>
      <c r="H121" s="242">
        <f t="shared" si="16"/>
        <v>90.909090909090907</v>
      </c>
    </row>
    <row r="122" spans="1:8" s="201" customFormat="1" ht="27.75" customHeight="1">
      <c r="A122" s="123" t="s">
        <v>5</v>
      </c>
      <c r="B122" s="127" t="s">
        <v>266</v>
      </c>
      <c r="C122" s="122">
        <f>C54</f>
        <v>1251.0999999999999</v>
      </c>
      <c r="D122" s="122">
        <f>D54</f>
        <v>1282.5999999999999</v>
      </c>
      <c r="E122" s="122">
        <f>E54</f>
        <v>1220</v>
      </c>
      <c r="F122" s="122">
        <f>F54</f>
        <v>1282.5999999999999</v>
      </c>
      <c r="G122" s="113">
        <f t="shared" si="15"/>
        <v>62.599999999999909</v>
      </c>
      <c r="H122" s="156">
        <f t="shared" si="16"/>
        <v>105.1311475409836</v>
      </c>
    </row>
    <row r="123" spans="1:8" s="201" customFormat="1" ht="44.25" customHeight="1">
      <c r="A123" s="115" t="s">
        <v>207</v>
      </c>
      <c r="B123" s="129" t="s">
        <v>267</v>
      </c>
      <c r="C123" s="130">
        <f>'6.1. Інша інфо_1'!C22:E22</f>
        <v>6132.8</v>
      </c>
      <c r="D123" s="130">
        <f>'6.1. Інша інфо_1'!I22</f>
        <v>7634.5238095238092</v>
      </c>
      <c r="E123" s="130">
        <f>'6.1. Інша інфо_1'!F22</f>
        <v>6777.7777777777774</v>
      </c>
      <c r="F123" s="130">
        <f>'6.1. Інша інфо_1'!I22</f>
        <v>7634.5238095238092</v>
      </c>
      <c r="G123" s="130">
        <f t="shared" si="15"/>
        <v>856.7460317460318</v>
      </c>
      <c r="H123" s="156">
        <f t="shared" si="16"/>
        <v>112.64051522248243</v>
      </c>
    </row>
    <row r="124" spans="1:8" s="201" customFormat="1" ht="28.5" customHeight="1">
      <c r="A124" s="125" t="s">
        <v>166</v>
      </c>
      <c r="B124" s="126" t="s">
        <v>268</v>
      </c>
      <c r="C124" s="131">
        <f>'6.1. Інша інфо_1'!C23:E23</f>
        <v>21783.3</v>
      </c>
      <c r="D124" s="131">
        <f>'6.1. Інша інфо_1'!I23</f>
        <v>22250</v>
      </c>
      <c r="E124" s="131">
        <f>'6.1. Інша інфо_1'!F23</f>
        <v>18333.333333333332</v>
      </c>
      <c r="F124" s="131">
        <f>'6.1. Інша інфо_1'!I23</f>
        <v>22250</v>
      </c>
      <c r="G124" s="240">
        <f t="shared" si="15"/>
        <v>3916.6666666666679</v>
      </c>
      <c r="H124" s="157">
        <f t="shared" si="16"/>
        <v>121.36363636363636</v>
      </c>
    </row>
    <row r="125" spans="1:8" s="201" customFormat="1" ht="30" customHeight="1">
      <c r="A125" s="125" t="s">
        <v>165</v>
      </c>
      <c r="B125" s="126" t="s">
        <v>269</v>
      </c>
      <c r="C125" s="131">
        <f>'6.1. Інша інфо_1'!C24:E24</f>
        <v>8377</v>
      </c>
      <c r="D125" s="131">
        <f>'6.1. Інша інфо_1'!I24</f>
        <v>7280.5555555555557</v>
      </c>
      <c r="E125" s="131">
        <f>'6.1. Інша інфо_1'!F24</f>
        <v>7500</v>
      </c>
      <c r="F125" s="131">
        <f>'6.1. Інша інфо_1'!I24</f>
        <v>7280.5555555555557</v>
      </c>
      <c r="G125" s="240">
        <f t="shared" si="15"/>
        <v>-219.44444444444434</v>
      </c>
      <c r="H125" s="157">
        <f t="shared" si="16"/>
        <v>97.074074074074076</v>
      </c>
    </row>
    <row r="126" spans="1:8" s="201" customFormat="1" ht="33" customHeight="1">
      <c r="A126" s="125" t="s">
        <v>167</v>
      </c>
      <c r="B126" s="124" t="s">
        <v>270</v>
      </c>
      <c r="C126" s="131">
        <f>'6.1. Інша інфо_1'!C25:E25</f>
        <v>4410.8999999999996</v>
      </c>
      <c r="D126" s="131">
        <f>'6.1. Інша інфо_1'!I25</f>
        <v>6279.1666666666661</v>
      </c>
      <c r="E126" s="131">
        <f>'6.1. Інша інфо_1'!F25</f>
        <v>5530.30303030303</v>
      </c>
      <c r="F126" s="131">
        <f>'6.1. Інша інфо_1'!I25</f>
        <v>6279.1666666666661</v>
      </c>
      <c r="G126" s="240">
        <f t="shared" si="15"/>
        <v>748.86363636363603</v>
      </c>
      <c r="H126" s="157">
        <f t="shared" si="16"/>
        <v>113.54109589041094</v>
      </c>
    </row>
    <row r="127" spans="1:8" s="201" customFormat="1" ht="33" customHeight="1">
      <c r="A127" s="253"/>
      <c r="B127" s="178"/>
      <c r="C127" s="254"/>
      <c r="D127" s="254"/>
      <c r="E127" s="254"/>
      <c r="F127" s="254"/>
      <c r="G127" s="254"/>
      <c r="H127" s="255"/>
    </row>
    <row r="128" spans="1:8" ht="51.75" customHeight="1">
      <c r="A128" s="204" t="s">
        <v>374</v>
      </c>
      <c r="B128" s="205"/>
      <c r="C128" s="374" t="s">
        <v>80</v>
      </c>
      <c r="D128" s="375"/>
      <c r="E128" s="375"/>
      <c r="F128" s="375"/>
      <c r="G128" s="372" t="s">
        <v>496</v>
      </c>
      <c r="H128" s="373"/>
    </row>
    <row r="129" spans="1:9" s="207" customFormat="1" ht="20.149999999999999" customHeight="1">
      <c r="A129" s="206" t="s">
        <v>65</v>
      </c>
      <c r="B129" s="195"/>
      <c r="C129" s="376" t="s">
        <v>66</v>
      </c>
      <c r="D129" s="376"/>
      <c r="E129" s="376"/>
      <c r="F129" s="376"/>
      <c r="G129" s="371" t="s">
        <v>77</v>
      </c>
      <c r="H129" s="371"/>
      <c r="I129" s="198"/>
    </row>
    <row r="130" spans="1:9">
      <c r="A130" s="208"/>
    </row>
    <row r="131" spans="1:9">
      <c r="A131" s="208"/>
    </row>
    <row r="132" spans="1:9">
      <c r="A132" s="208"/>
    </row>
    <row r="133" spans="1:9">
      <c r="A133" s="208"/>
    </row>
    <row r="134" spans="1:9">
      <c r="A134" s="208"/>
    </row>
    <row r="135" spans="1:9">
      <c r="A135" s="208"/>
    </row>
    <row r="136" spans="1:9">
      <c r="A136" s="208"/>
    </row>
    <row r="137" spans="1:9">
      <c r="A137" s="208"/>
    </row>
    <row r="138" spans="1:9">
      <c r="A138" s="208"/>
    </row>
    <row r="139" spans="1:9">
      <c r="A139" s="208"/>
    </row>
    <row r="140" spans="1:9">
      <c r="A140" s="208"/>
    </row>
    <row r="141" spans="1:9">
      <c r="A141" s="208"/>
    </row>
    <row r="142" spans="1:9">
      <c r="A142" s="208"/>
    </row>
    <row r="143" spans="1:9">
      <c r="A143" s="208"/>
    </row>
    <row r="144" spans="1:9">
      <c r="A144" s="208"/>
    </row>
    <row r="145" spans="1:1">
      <c r="A145" s="208"/>
    </row>
    <row r="146" spans="1:1">
      <c r="A146" s="208"/>
    </row>
    <row r="147" spans="1:1">
      <c r="A147" s="208"/>
    </row>
    <row r="148" spans="1:1">
      <c r="A148" s="208"/>
    </row>
    <row r="149" spans="1:1">
      <c r="A149" s="208"/>
    </row>
    <row r="150" spans="1:1">
      <c r="A150" s="208"/>
    </row>
    <row r="151" spans="1:1">
      <c r="A151" s="208"/>
    </row>
    <row r="152" spans="1:1">
      <c r="A152" s="208"/>
    </row>
    <row r="153" spans="1:1">
      <c r="A153" s="208"/>
    </row>
    <row r="154" spans="1:1">
      <c r="A154" s="208"/>
    </row>
    <row r="155" spans="1:1">
      <c r="A155" s="208"/>
    </row>
    <row r="156" spans="1:1">
      <c r="A156" s="208"/>
    </row>
    <row r="157" spans="1:1">
      <c r="A157" s="208"/>
    </row>
    <row r="158" spans="1:1">
      <c r="A158" s="208"/>
    </row>
    <row r="159" spans="1:1">
      <c r="A159" s="208"/>
    </row>
    <row r="160" spans="1:1">
      <c r="A160" s="208"/>
    </row>
    <row r="161" spans="1:1">
      <c r="A161" s="208"/>
    </row>
    <row r="162" spans="1:1">
      <c r="A162" s="208"/>
    </row>
    <row r="163" spans="1:1">
      <c r="A163" s="208"/>
    </row>
    <row r="164" spans="1:1">
      <c r="A164" s="208"/>
    </row>
    <row r="165" spans="1:1">
      <c r="A165" s="208"/>
    </row>
    <row r="166" spans="1:1">
      <c r="A166" s="208"/>
    </row>
    <row r="167" spans="1:1">
      <c r="A167" s="208"/>
    </row>
    <row r="168" spans="1:1">
      <c r="A168" s="208"/>
    </row>
    <row r="169" spans="1:1">
      <c r="A169" s="208"/>
    </row>
    <row r="170" spans="1:1">
      <c r="A170" s="208"/>
    </row>
    <row r="171" spans="1:1">
      <c r="A171" s="208"/>
    </row>
    <row r="172" spans="1:1">
      <c r="A172" s="208"/>
    </row>
    <row r="173" spans="1:1">
      <c r="A173" s="208"/>
    </row>
    <row r="174" spans="1:1">
      <c r="A174" s="208"/>
    </row>
    <row r="175" spans="1:1">
      <c r="A175" s="208"/>
    </row>
    <row r="176" spans="1:1">
      <c r="A176" s="208"/>
    </row>
    <row r="177" spans="1:1">
      <c r="A177" s="208"/>
    </row>
    <row r="178" spans="1:1">
      <c r="A178" s="208"/>
    </row>
    <row r="179" spans="1:1">
      <c r="A179" s="208"/>
    </row>
    <row r="180" spans="1:1">
      <c r="A180" s="208"/>
    </row>
    <row r="181" spans="1:1">
      <c r="A181" s="208"/>
    </row>
    <row r="182" spans="1:1">
      <c r="A182" s="208"/>
    </row>
    <row r="183" spans="1:1">
      <c r="A183" s="208"/>
    </row>
    <row r="184" spans="1:1">
      <c r="A184" s="208"/>
    </row>
    <row r="185" spans="1:1">
      <c r="A185" s="208"/>
    </row>
    <row r="186" spans="1:1">
      <c r="A186" s="208"/>
    </row>
    <row r="187" spans="1:1">
      <c r="A187" s="208"/>
    </row>
    <row r="188" spans="1:1">
      <c r="A188" s="208"/>
    </row>
    <row r="189" spans="1:1">
      <c r="A189" s="208"/>
    </row>
    <row r="190" spans="1:1">
      <c r="A190" s="208"/>
    </row>
    <row r="191" spans="1:1">
      <c r="A191" s="208"/>
    </row>
    <row r="192" spans="1:1">
      <c r="A192" s="208"/>
    </row>
    <row r="193" spans="1:1">
      <c r="A193" s="208"/>
    </row>
    <row r="194" spans="1:1">
      <c r="A194" s="208"/>
    </row>
    <row r="195" spans="1:1">
      <c r="A195" s="208"/>
    </row>
    <row r="196" spans="1:1">
      <c r="A196" s="208"/>
    </row>
    <row r="197" spans="1:1">
      <c r="A197" s="208"/>
    </row>
    <row r="198" spans="1:1">
      <c r="A198" s="208"/>
    </row>
    <row r="199" spans="1:1">
      <c r="A199" s="208"/>
    </row>
    <row r="200" spans="1:1">
      <c r="A200" s="208"/>
    </row>
    <row r="201" spans="1:1">
      <c r="A201" s="208"/>
    </row>
    <row r="202" spans="1:1">
      <c r="A202" s="208"/>
    </row>
    <row r="203" spans="1:1">
      <c r="A203" s="208"/>
    </row>
    <row r="204" spans="1:1">
      <c r="A204" s="208"/>
    </row>
    <row r="205" spans="1:1">
      <c r="A205" s="208"/>
    </row>
    <row r="206" spans="1:1">
      <c r="A206" s="208"/>
    </row>
    <row r="207" spans="1:1">
      <c r="A207" s="208"/>
    </row>
    <row r="208" spans="1:1">
      <c r="A208" s="208"/>
    </row>
    <row r="209" spans="1:1">
      <c r="A209" s="208"/>
    </row>
    <row r="210" spans="1:1">
      <c r="A210" s="208"/>
    </row>
    <row r="211" spans="1:1">
      <c r="A211" s="208"/>
    </row>
    <row r="212" spans="1:1">
      <c r="A212" s="208"/>
    </row>
    <row r="213" spans="1:1">
      <c r="A213" s="208"/>
    </row>
    <row r="214" spans="1:1">
      <c r="A214" s="208"/>
    </row>
    <row r="215" spans="1:1">
      <c r="A215" s="208"/>
    </row>
    <row r="216" spans="1:1">
      <c r="A216" s="208"/>
    </row>
    <row r="217" spans="1:1">
      <c r="A217" s="208"/>
    </row>
    <row r="218" spans="1:1">
      <c r="A218" s="208"/>
    </row>
    <row r="219" spans="1:1">
      <c r="A219" s="208"/>
    </row>
    <row r="220" spans="1:1">
      <c r="A220" s="208"/>
    </row>
    <row r="221" spans="1:1">
      <c r="A221" s="208"/>
    </row>
    <row r="222" spans="1:1">
      <c r="A222" s="208"/>
    </row>
    <row r="223" spans="1:1">
      <c r="A223" s="208"/>
    </row>
    <row r="224" spans="1:1">
      <c r="A224" s="208"/>
    </row>
    <row r="225" spans="1:1">
      <c r="A225" s="208"/>
    </row>
    <row r="226" spans="1:1">
      <c r="A226" s="208"/>
    </row>
    <row r="227" spans="1:1">
      <c r="A227" s="208"/>
    </row>
    <row r="228" spans="1:1">
      <c r="A228" s="208"/>
    </row>
    <row r="229" spans="1:1">
      <c r="A229" s="208"/>
    </row>
    <row r="230" spans="1:1">
      <c r="A230" s="208"/>
    </row>
    <row r="231" spans="1:1">
      <c r="A231" s="208"/>
    </row>
    <row r="232" spans="1:1">
      <c r="A232" s="208"/>
    </row>
    <row r="233" spans="1:1">
      <c r="A233" s="208"/>
    </row>
    <row r="234" spans="1:1">
      <c r="A234" s="208"/>
    </row>
    <row r="235" spans="1:1">
      <c r="A235" s="208"/>
    </row>
    <row r="236" spans="1:1">
      <c r="A236" s="208"/>
    </row>
    <row r="237" spans="1:1">
      <c r="A237" s="208"/>
    </row>
    <row r="238" spans="1:1">
      <c r="A238" s="208"/>
    </row>
    <row r="239" spans="1:1">
      <c r="A239" s="208"/>
    </row>
    <row r="240" spans="1:1">
      <c r="A240" s="208"/>
    </row>
    <row r="241" spans="1:1">
      <c r="A241" s="208"/>
    </row>
    <row r="242" spans="1:1">
      <c r="A242" s="208"/>
    </row>
    <row r="243" spans="1:1">
      <c r="A243" s="208"/>
    </row>
    <row r="244" spans="1:1">
      <c r="A244" s="208"/>
    </row>
    <row r="245" spans="1:1">
      <c r="A245" s="208"/>
    </row>
    <row r="246" spans="1:1">
      <c r="A246" s="208"/>
    </row>
    <row r="247" spans="1:1">
      <c r="A247" s="208"/>
    </row>
    <row r="248" spans="1:1">
      <c r="A248" s="208"/>
    </row>
    <row r="249" spans="1:1">
      <c r="A249" s="208"/>
    </row>
    <row r="250" spans="1:1">
      <c r="A250" s="208"/>
    </row>
    <row r="251" spans="1:1">
      <c r="A251" s="208"/>
    </row>
    <row r="252" spans="1:1">
      <c r="A252" s="208"/>
    </row>
    <row r="253" spans="1:1">
      <c r="A253" s="208"/>
    </row>
    <row r="254" spans="1:1">
      <c r="A254" s="208"/>
    </row>
    <row r="255" spans="1:1">
      <c r="A255" s="208"/>
    </row>
    <row r="256" spans="1:1">
      <c r="A256" s="208"/>
    </row>
    <row r="257" spans="1:1">
      <c r="A257" s="208"/>
    </row>
    <row r="258" spans="1:1">
      <c r="A258" s="208"/>
    </row>
    <row r="259" spans="1:1">
      <c r="A259" s="208"/>
    </row>
    <row r="260" spans="1:1">
      <c r="A260" s="208"/>
    </row>
    <row r="261" spans="1:1">
      <c r="A261" s="208"/>
    </row>
    <row r="262" spans="1:1">
      <c r="A262" s="208"/>
    </row>
    <row r="263" spans="1:1">
      <c r="A263" s="208"/>
    </row>
    <row r="264" spans="1:1">
      <c r="A264" s="208"/>
    </row>
    <row r="265" spans="1:1">
      <c r="A265" s="208"/>
    </row>
    <row r="266" spans="1:1">
      <c r="A266" s="208"/>
    </row>
    <row r="267" spans="1:1">
      <c r="A267" s="208"/>
    </row>
    <row r="268" spans="1:1">
      <c r="A268" s="208"/>
    </row>
    <row r="269" spans="1:1">
      <c r="A269" s="208"/>
    </row>
    <row r="270" spans="1:1">
      <c r="A270" s="208"/>
    </row>
    <row r="271" spans="1:1">
      <c r="A271" s="208"/>
    </row>
    <row r="272" spans="1:1">
      <c r="A272" s="208"/>
    </row>
    <row r="273" spans="1:1">
      <c r="A273" s="208"/>
    </row>
    <row r="274" spans="1:1">
      <c r="A274" s="208"/>
    </row>
    <row r="275" spans="1:1">
      <c r="A275" s="208"/>
    </row>
    <row r="276" spans="1:1">
      <c r="A276" s="208"/>
    </row>
    <row r="277" spans="1:1">
      <c r="A277" s="208"/>
    </row>
    <row r="278" spans="1:1">
      <c r="A278" s="208"/>
    </row>
    <row r="279" spans="1:1">
      <c r="A279" s="208"/>
    </row>
    <row r="280" spans="1:1">
      <c r="A280" s="208"/>
    </row>
    <row r="281" spans="1:1">
      <c r="A281" s="208"/>
    </row>
    <row r="282" spans="1:1">
      <c r="A282" s="208"/>
    </row>
    <row r="283" spans="1:1">
      <c r="A283" s="208"/>
    </row>
    <row r="284" spans="1:1">
      <c r="A284" s="208"/>
    </row>
    <row r="285" spans="1:1">
      <c r="A285" s="208"/>
    </row>
    <row r="286" spans="1:1">
      <c r="A286" s="208"/>
    </row>
    <row r="287" spans="1:1">
      <c r="A287" s="208"/>
    </row>
    <row r="288" spans="1:1">
      <c r="A288" s="209"/>
    </row>
    <row r="289" spans="1:1">
      <c r="A289" s="209"/>
    </row>
    <row r="290" spans="1:1">
      <c r="A290" s="209"/>
    </row>
    <row r="291" spans="1:1">
      <c r="A291" s="209"/>
    </row>
    <row r="292" spans="1:1">
      <c r="A292" s="209"/>
    </row>
    <row r="293" spans="1:1">
      <c r="A293" s="209"/>
    </row>
    <row r="294" spans="1:1">
      <c r="A294" s="209"/>
    </row>
    <row r="295" spans="1:1">
      <c r="A295" s="209"/>
    </row>
    <row r="296" spans="1:1">
      <c r="A296" s="209"/>
    </row>
    <row r="297" spans="1:1">
      <c r="A297" s="209"/>
    </row>
    <row r="298" spans="1:1">
      <c r="A298" s="209"/>
    </row>
    <row r="299" spans="1:1">
      <c r="A299" s="209"/>
    </row>
    <row r="300" spans="1:1">
      <c r="A300" s="209"/>
    </row>
    <row r="301" spans="1:1">
      <c r="A301" s="209"/>
    </row>
    <row r="302" spans="1:1">
      <c r="A302" s="209"/>
    </row>
    <row r="303" spans="1:1">
      <c r="A303" s="209"/>
    </row>
    <row r="304" spans="1:1">
      <c r="A304" s="209"/>
    </row>
    <row r="305" spans="1:1">
      <c r="A305" s="209"/>
    </row>
    <row r="306" spans="1:1">
      <c r="A306" s="209"/>
    </row>
    <row r="307" spans="1:1">
      <c r="A307" s="209"/>
    </row>
    <row r="308" spans="1:1">
      <c r="A308" s="209"/>
    </row>
    <row r="309" spans="1:1">
      <c r="A309" s="209"/>
    </row>
    <row r="310" spans="1:1">
      <c r="A310" s="209"/>
    </row>
    <row r="311" spans="1:1">
      <c r="A311" s="209"/>
    </row>
    <row r="312" spans="1:1">
      <c r="A312" s="209"/>
    </row>
    <row r="313" spans="1:1">
      <c r="A313" s="209"/>
    </row>
    <row r="314" spans="1:1">
      <c r="A314" s="209"/>
    </row>
    <row r="315" spans="1:1">
      <c r="A315" s="209"/>
    </row>
    <row r="316" spans="1:1">
      <c r="A316" s="209"/>
    </row>
    <row r="317" spans="1:1">
      <c r="A317" s="209"/>
    </row>
    <row r="318" spans="1:1">
      <c r="A318" s="209"/>
    </row>
    <row r="319" spans="1:1">
      <c r="A319" s="209"/>
    </row>
    <row r="320" spans="1:1">
      <c r="A320" s="209"/>
    </row>
    <row r="321" spans="1:1">
      <c r="A321" s="209"/>
    </row>
    <row r="322" spans="1:1">
      <c r="A322" s="209"/>
    </row>
    <row r="323" spans="1:1">
      <c r="A323" s="209"/>
    </row>
    <row r="324" spans="1:1">
      <c r="A324" s="209"/>
    </row>
    <row r="325" spans="1:1">
      <c r="A325" s="209"/>
    </row>
    <row r="326" spans="1:1">
      <c r="A326" s="209"/>
    </row>
    <row r="327" spans="1:1">
      <c r="A327" s="209"/>
    </row>
    <row r="328" spans="1:1">
      <c r="A328" s="209"/>
    </row>
    <row r="329" spans="1:1">
      <c r="A329" s="209"/>
    </row>
    <row r="330" spans="1:1">
      <c r="A330" s="209"/>
    </row>
    <row r="331" spans="1:1">
      <c r="A331" s="209"/>
    </row>
    <row r="332" spans="1:1">
      <c r="A332" s="209"/>
    </row>
    <row r="333" spans="1:1">
      <c r="A333" s="209"/>
    </row>
    <row r="334" spans="1:1">
      <c r="A334" s="209"/>
    </row>
    <row r="335" spans="1:1">
      <c r="A335" s="209"/>
    </row>
    <row r="336" spans="1:1">
      <c r="A336" s="209"/>
    </row>
    <row r="337" spans="1:1">
      <c r="A337" s="209"/>
    </row>
    <row r="338" spans="1:1">
      <c r="A338" s="209"/>
    </row>
    <row r="339" spans="1:1">
      <c r="A339" s="209"/>
    </row>
    <row r="340" spans="1:1">
      <c r="A340" s="209"/>
    </row>
    <row r="341" spans="1:1">
      <c r="A341" s="209"/>
    </row>
    <row r="342" spans="1:1">
      <c r="A342" s="209"/>
    </row>
    <row r="343" spans="1:1">
      <c r="A343" s="209"/>
    </row>
    <row r="344" spans="1:1">
      <c r="A344" s="209"/>
    </row>
    <row r="345" spans="1:1">
      <c r="A345" s="209"/>
    </row>
    <row r="346" spans="1:1">
      <c r="A346" s="209"/>
    </row>
    <row r="347" spans="1:1">
      <c r="A347" s="209"/>
    </row>
    <row r="348" spans="1:1">
      <c r="A348" s="209"/>
    </row>
    <row r="349" spans="1:1">
      <c r="A349" s="209"/>
    </row>
    <row r="350" spans="1:1">
      <c r="A350" s="209"/>
    </row>
    <row r="351" spans="1:1">
      <c r="A351" s="209"/>
    </row>
    <row r="352" spans="1:1">
      <c r="A352" s="209"/>
    </row>
    <row r="353" spans="1:1">
      <c r="A353" s="209"/>
    </row>
    <row r="354" spans="1:1">
      <c r="A354" s="209"/>
    </row>
    <row r="355" spans="1:1">
      <c r="A355" s="209"/>
    </row>
    <row r="356" spans="1:1">
      <c r="A356" s="209"/>
    </row>
    <row r="357" spans="1:1">
      <c r="A357" s="209"/>
    </row>
    <row r="358" spans="1:1">
      <c r="A358" s="209"/>
    </row>
    <row r="359" spans="1:1">
      <c r="A359" s="209"/>
    </row>
    <row r="360" spans="1:1">
      <c r="A360" s="209"/>
    </row>
    <row r="361" spans="1:1">
      <c r="A361" s="209"/>
    </row>
    <row r="362" spans="1:1">
      <c r="A362" s="209"/>
    </row>
    <row r="363" spans="1:1">
      <c r="A363" s="209"/>
    </row>
    <row r="364" spans="1:1">
      <c r="A364" s="209"/>
    </row>
    <row r="365" spans="1:1">
      <c r="A365" s="209"/>
    </row>
    <row r="366" spans="1:1">
      <c r="A366" s="209"/>
    </row>
    <row r="367" spans="1:1">
      <c r="A367" s="209"/>
    </row>
    <row r="368" spans="1:1">
      <c r="A368" s="209"/>
    </row>
    <row r="369" spans="1:1">
      <c r="A369" s="209"/>
    </row>
    <row r="370" spans="1:1">
      <c r="A370" s="209"/>
    </row>
    <row r="371" spans="1:1">
      <c r="A371" s="209"/>
    </row>
    <row r="372" spans="1:1">
      <c r="A372" s="209"/>
    </row>
    <row r="373" spans="1:1">
      <c r="A373" s="209"/>
    </row>
    <row r="374" spans="1:1">
      <c r="A374" s="209"/>
    </row>
    <row r="375" spans="1:1">
      <c r="A375" s="209"/>
    </row>
    <row r="376" spans="1:1">
      <c r="A376" s="209"/>
    </row>
    <row r="377" spans="1:1">
      <c r="A377" s="209"/>
    </row>
    <row r="378" spans="1:1">
      <c r="A378" s="209"/>
    </row>
    <row r="379" spans="1:1">
      <c r="A379" s="209"/>
    </row>
    <row r="380" spans="1:1">
      <c r="A380" s="209"/>
    </row>
    <row r="381" spans="1:1">
      <c r="A381" s="209"/>
    </row>
    <row r="382" spans="1:1">
      <c r="A382" s="209"/>
    </row>
    <row r="383" spans="1:1">
      <c r="A383" s="209"/>
    </row>
    <row r="384" spans="1:1">
      <c r="A384" s="209"/>
    </row>
    <row r="385" spans="1:1">
      <c r="A385" s="209"/>
    </row>
    <row r="386" spans="1:1">
      <c r="A386" s="209"/>
    </row>
    <row r="387" spans="1:1">
      <c r="A387" s="209"/>
    </row>
    <row r="388" spans="1:1">
      <c r="A388" s="209"/>
    </row>
    <row r="389" spans="1:1">
      <c r="A389" s="209"/>
    </row>
    <row r="390" spans="1:1">
      <c r="A390" s="209"/>
    </row>
    <row r="391" spans="1:1">
      <c r="A391" s="209"/>
    </row>
    <row r="392" spans="1:1">
      <c r="A392" s="209"/>
    </row>
    <row r="393" spans="1:1">
      <c r="A393" s="209"/>
    </row>
    <row r="394" spans="1:1">
      <c r="A394" s="209"/>
    </row>
    <row r="395" spans="1:1">
      <c r="A395" s="209"/>
    </row>
    <row r="396" spans="1:1">
      <c r="A396" s="209"/>
    </row>
    <row r="397" spans="1:1">
      <c r="A397" s="209"/>
    </row>
    <row r="398" spans="1:1">
      <c r="A398" s="209"/>
    </row>
    <row r="399" spans="1:1">
      <c r="A399" s="209"/>
    </row>
    <row r="400" spans="1:1">
      <c r="A400" s="209"/>
    </row>
    <row r="401" spans="1:1">
      <c r="A401" s="209"/>
    </row>
    <row r="402" spans="1:1">
      <c r="A402" s="209"/>
    </row>
    <row r="403" spans="1:1">
      <c r="A403" s="209"/>
    </row>
    <row r="404" spans="1:1">
      <c r="A404" s="209"/>
    </row>
    <row r="405" spans="1:1">
      <c r="A405" s="209"/>
    </row>
    <row r="406" spans="1:1">
      <c r="A406" s="209"/>
    </row>
    <row r="407" spans="1:1">
      <c r="A407" s="209"/>
    </row>
    <row r="408" spans="1:1">
      <c r="A408" s="209"/>
    </row>
    <row r="409" spans="1:1">
      <c r="A409" s="209"/>
    </row>
    <row r="410" spans="1:1">
      <c r="A410" s="209"/>
    </row>
    <row r="411" spans="1:1">
      <c r="A411" s="209"/>
    </row>
    <row r="412" spans="1:1">
      <c r="A412" s="209"/>
    </row>
    <row r="413" spans="1:1">
      <c r="A413" s="209"/>
    </row>
    <row r="414" spans="1:1">
      <c r="A414" s="209"/>
    </row>
    <row r="415" spans="1:1">
      <c r="A415" s="209"/>
    </row>
    <row r="416" spans="1:1">
      <c r="A416" s="209"/>
    </row>
    <row r="417" spans="1:1">
      <c r="A417" s="209"/>
    </row>
    <row r="418" spans="1:1">
      <c r="A418" s="209"/>
    </row>
    <row r="419" spans="1:1">
      <c r="A419" s="209"/>
    </row>
    <row r="420" spans="1:1">
      <c r="A420" s="209"/>
    </row>
    <row r="421" spans="1:1">
      <c r="A421" s="209"/>
    </row>
    <row r="422" spans="1:1">
      <c r="A422" s="209"/>
    </row>
    <row r="423" spans="1:1">
      <c r="A423" s="209"/>
    </row>
    <row r="424" spans="1:1">
      <c r="A424" s="209"/>
    </row>
    <row r="425" spans="1:1">
      <c r="A425" s="209"/>
    </row>
    <row r="426" spans="1:1">
      <c r="A426" s="209"/>
    </row>
    <row r="427" spans="1:1">
      <c r="A427" s="209"/>
    </row>
    <row r="428" spans="1:1">
      <c r="A428" s="209"/>
    </row>
    <row r="429" spans="1:1">
      <c r="A429" s="209"/>
    </row>
    <row r="430" spans="1:1">
      <c r="A430" s="209"/>
    </row>
    <row r="431" spans="1:1">
      <c r="A431" s="209"/>
    </row>
    <row r="432" spans="1:1">
      <c r="A432" s="209"/>
    </row>
    <row r="433" spans="1:1">
      <c r="A433" s="209"/>
    </row>
    <row r="434" spans="1:1">
      <c r="A434" s="209"/>
    </row>
    <row r="435" spans="1:1">
      <c r="A435" s="209"/>
    </row>
    <row r="436" spans="1:1">
      <c r="A436" s="209"/>
    </row>
    <row r="437" spans="1:1">
      <c r="A437" s="209"/>
    </row>
    <row r="438" spans="1:1">
      <c r="A438" s="209"/>
    </row>
    <row r="439" spans="1:1">
      <c r="A439" s="209"/>
    </row>
    <row r="440" spans="1:1">
      <c r="A440" s="209"/>
    </row>
    <row r="441" spans="1:1">
      <c r="A441" s="209"/>
    </row>
    <row r="442" spans="1:1">
      <c r="A442" s="209"/>
    </row>
    <row r="443" spans="1:1">
      <c r="A443" s="209"/>
    </row>
    <row r="444" spans="1:1">
      <c r="A444" s="209"/>
    </row>
    <row r="445" spans="1:1">
      <c r="A445" s="209"/>
    </row>
    <row r="446" spans="1:1">
      <c r="A446" s="209"/>
    </row>
    <row r="447" spans="1:1">
      <c r="A447" s="209"/>
    </row>
    <row r="448" spans="1:1">
      <c r="A448" s="209"/>
    </row>
    <row r="449" spans="1:1">
      <c r="A449" s="209"/>
    </row>
    <row r="450" spans="1:1">
      <c r="A450" s="209"/>
    </row>
    <row r="451" spans="1:1">
      <c r="A451" s="209"/>
    </row>
    <row r="452" spans="1:1">
      <c r="A452" s="209"/>
    </row>
    <row r="453" spans="1:1">
      <c r="A453" s="209"/>
    </row>
  </sheetData>
  <mergeCells count="35">
    <mergeCell ref="B13:E13"/>
    <mergeCell ref="B3:E3"/>
    <mergeCell ref="B11:E11"/>
    <mergeCell ref="B12:E12"/>
    <mergeCell ref="B5:E5"/>
    <mergeCell ref="B6:E6"/>
    <mergeCell ref="B7:E7"/>
    <mergeCell ref="B1:E1"/>
    <mergeCell ref="B2:E2"/>
    <mergeCell ref="B4:E4"/>
    <mergeCell ref="B10:E10"/>
    <mergeCell ref="B9:E9"/>
    <mergeCell ref="A60:H60"/>
    <mergeCell ref="A24:H24"/>
    <mergeCell ref="A59:H59"/>
    <mergeCell ref="A16:H16"/>
    <mergeCell ref="C21:D21"/>
    <mergeCell ref="E21:H21"/>
    <mergeCell ref="A17:H17"/>
    <mergeCell ref="A92:H92"/>
    <mergeCell ref="A108:H108"/>
    <mergeCell ref="B8:E8"/>
    <mergeCell ref="A15:H15"/>
    <mergeCell ref="G129:H129"/>
    <mergeCell ref="G128:H128"/>
    <mergeCell ref="C128:F128"/>
    <mergeCell ref="C129:F129"/>
    <mergeCell ref="A117:H117"/>
    <mergeCell ref="A65:H65"/>
    <mergeCell ref="A73:H73"/>
    <mergeCell ref="A86:H86"/>
    <mergeCell ref="A21:A22"/>
    <mergeCell ref="B21:B22"/>
    <mergeCell ref="A18:H18"/>
    <mergeCell ref="A19:H19"/>
  </mergeCells>
  <phoneticPr fontId="3" type="noConversion"/>
  <pageMargins left="0.24" right="0.16" top="0.2" bottom="0.2" header="0.31496062992125984" footer="0.19685039370078741"/>
  <pageSetup paperSize="9" scale="50" orientation="landscape" verticalDpi="300" r:id="rId1"/>
  <headerFooter alignWithMargins="0"/>
  <ignoredErrors>
    <ignoredError sqref="G66 H35 H41:H53 H66:H72 H74:H85 C123:C126 H109:H116 H25:H28 C33:H34 G68:G72 G36:H39 C88:H88 G48 H107 F123:G126 H118:H126 H101:H105 H93:H99 H62:H63 H61 H64 H29:H30 H31 H32 G40:H40 H54:H58 C87 G87:H87 C91:H91 G89:H89 G90:H90" evalError="1"/>
    <ignoredError sqref="B75 B109:B116 B118:B126" numberStoredAsText="1"/>
    <ignoredError sqref="E119:E121" formula="1"/>
    <ignoredError sqref="E123:E126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4"/>
  <sheetViews>
    <sheetView view="pageBreakPreview" zoomScale="65" zoomScaleNormal="75" zoomScaleSheetLayoutView="65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F15" sqref="F15"/>
    </sheetView>
  </sheetViews>
  <sheetFormatPr defaultColWidth="9.08984375" defaultRowHeight="13"/>
  <cols>
    <col min="1" max="1" width="95" style="335" customWidth="1"/>
    <col min="2" max="2" width="19.453125" style="335" customWidth="1"/>
    <col min="3" max="7" width="26" style="335" customWidth="1"/>
    <col min="8" max="8" width="71" style="335" customWidth="1"/>
    <col min="9" max="9" width="9.54296875" style="335" customWidth="1"/>
    <col min="10" max="10" width="9.08984375" style="335" customWidth="1"/>
    <col min="11" max="11" width="27.08984375" style="335" customWidth="1"/>
    <col min="12" max="16384" width="9.08984375" style="335"/>
  </cols>
  <sheetData>
    <row r="1" spans="1:8" ht="24.75" customHeight="1">
      <c r="A1" s="336"/>
      <c r="B1" s="336"/>
      <c r="C1" s="336"/>
      <c r="D1" s="336"/>
      <c r="E1" s="336"/>
      <c r="F1" s="336"/>
      <c r="G1" s="336"/>
      <c r="H1" s="286" t="s">
        <v>361</v>
      </c>
    </row>
    <row r="2" spans="1:8" ht="41.25" customHeight="1">
      <c r="A2" s="424" t="s">
        <v>133</v>
      </c>
      <c r="B2" s="424"/>
      <c r="C2" s="424"/>
      <c r="D2" s="424"/>
      <c r="E2" s="424"/>
      <c r="F2" s="424"/>
      <c r="G2" s="424"/>
      <c r="H2" s="424"/>
    </row>
    <row r="3" spans="1:8" ht="49.5" customHeight="1">
      <c r="A3" s="425" t="s">
        <v>162</v>
      </c>
      <c r="B3" s="425" t="s">
        <v>0</v>
      </c>
      <c r="C3" s="425" t="s">
        <v>76</v>
      </c>
      <c r="D3" s="412" t="s">
        <v>399</v>
      </c>
      <c r="E3" s="412"/>
      <c r="F3" s="412" t="s">
        <v>445</v>
      </c>
      <c r="G3" s="412"/>
      <c r="H3" s="425" t="s">
        <v>180</v>
      </c>
    </row>
    <row r="4" spans="1:8" ht="63" customHeight="1">
      <c r="A4" s="426"/>
      <c r="B4" s="426"/>
      <c r="C4" s="426"/>
      <c r="D4" s="213" t="s">
        <v>453</v>
      </c>
      <c r="E4" s="213" t="s">
        <v>454</v>
      </c>
      <c r="F4" s="213" t="s">
        <v>146</v>
      </c>
      <c r="G4" s="213" t="s">
        <v>147</v>
      </c>
      <c r="H4" s="426"/>
    </row>
    <row r="5" spans="1:8" s="337" customFormat="1" ht="29.25" customHeight="1">
      <c r="A5" s="327">
        <v>1</v>
      </c>
      <c r="B5" s="327">
        <v>2</v>
      </c>
      <c r="C5" s="327">
        <v>3</v>
      </c>
      <c r="D5" s="327">
        <v>4</v>
      </c>
      <c r="E5" s="327">
        <v>5</v>
      </c>
      <c r="F5" s="327">
        <v>6</v>
      </c>
      <c r="G5" s="327">
        <v>7</v>
      </c>
      <c r="H5" s="327">
        <v>8</v>
      </c>
    </row>
    <row r="6" spans="1:8" s="337" customFormat="1" ht="36" customHeight="1">
      <c r="A6" s="328" t="s">
        <v>118</v>
      </c>
      <c r="B6" s="329"/>
      <c r="C6" s="327"/>
      <c r="D6" s="327"/>
      <c r="E6" s="327"/>
      <c r="F6" s="327"/>
      <c r="G6" s="327"/>
      <c r="H6" s="327"/>
    </row>
    <row r="7" spans="1:8" ht="69.75" customHeight="1">
      <c r="A7" s="223" t="s">
        <v>333</v>
      </c>
      <c r="B7" s="213">
        <v>5000</v>
      </c>
      <c r="C7" s="330" t="s">
        <v>187</v>
      </c>
      <c r="D7" s="331">
        <f>('Осн. фін. пок.'!C27/'Осн. фін. пок.'!C25)*100</f>
        <v>-30.975723622782446</v>
      </c>
      <c r="E7" s="331">
        <f>('Осн. фін. пок.'!D27/'Осн. фін. пок.'!D25)*100</f>
        <v>-26.472655700829474</v>
      </c>
      <c r="F7" s="331">
        <f>('Осн. фін. пок.'!E27/'Осн. фін. пок.'!E25)*100</f>
        <v>-15.408819799934244</v>
      </c>
      <c r="G7" s="331">
        <f>('Осн. фін. пок.'!F27/'Осн. фін. пок.'!F25)*100</f>
        <v>-26.472655700829474</v>
      </c>
      <c r="H7" s="332"/>
    </row>
    <row r="8" spans="1:8" ht="69" customHeight="1">
      <c r="A8" s="223" t="s">
        <v>334</v>
      </c>
      <c r="B8" s="213">
        <v>5010</v>
      </c>
      <c r="C8" s="330" t="s">
        <v>187</v>
      </c>
      <c r="D8" s="331">
        <f>('Осн. фін. пок.'!C33/'Осн. фін. пок.'!C25)*100</f>
        <v>3.6647992530345417</v>
      </c>
      <c r="E8" s="331">
        <f>('Осн. фін. пок.'!D33/'Осн. фін. пок.'!D25)*100</f>
        <v>-1.7854632363278486</v>
      </c>
      <c r="F8" s="331">
        <f>('Осн. фін. пок.'!E33/'Осн. фін. пок.'!E25)*100</f>
        <v>14.840557929836095</v>
      </c>
      <c r="G8" s="331">
        <f>('Осн. фін. пок.'!F33/'Осн. фін. пок.'!F25)*100</f>
        <v>-1.7854632363278486</v>
      </c>
      <c r="H8" s="332"/>
    </row>
    <row r="9" spans="1:8" ht="56.25" customHeight="1">
      <c r="A9" s="332" t="s">
        <v>335</v>
      </c>
      <c r="B9" s="213">
        <v>5020</v>
      </c>
      <c r="C9" s="330" t="s">
        <v>187</v>
      </c>
      <c r="D9" s="331">
        <f>('Осн. фін. пок.'!C46/'Осн. фін. пок.'!C99)*100</f>
        <v>-5.1959233526219926</v>
      </c>
      <c r="E9" s="331">
        <f>('Осн. фін. пок.'!D46/'Осн. фін. пок.'!D99)*100</f>
        <v>-6.2720238650135167</v>
      </c>
      <c r="F9" s="331">
        <f>('Осн. фін. пок.'!E46/'Осн. фін. пок.'!E99)*100</f>
        <v>0</v>
      </c>
      <c r="G9" s="331">
        <f>('Осн. фін. пок.'!F46/'Осн. фін. пок.'!F99)*100</f>
        <v>-6.2720238650135167</v>
      </c>
      <c r="H9" s="332" t="s">
        <v>188</v>
      </c>
    </row>
    <row r="10" spans="1:8" ht="56.25" customHeight="1">
      <c r="A10" s="332" t="s">
        <v>400</v>
      </c>
      <c r="B10" s="213">
        <v>5030</v>
      </c>
      <c r="C10" s="330" t="s">
        <v>187</v>
      </c>
      <c r="D10" s="331">
        <f>('Осн. фін. пок.'!C46/'Осн. фін. пок.'!C100)*100</f>
        <v>-5.7707703255648495</v>
      </c>
      <c r="E10" s="331">
        <f>('Осн. фін. пок.'!D46/'Осн. фін. пок.'!D100)*100</f>
        <v>-7.4840374646821957</v>
      </c>
      <c r="F10" s="331">
        <f>('Осн. фін. пок.'!E46/'Осн. фін. пок.'!E100)*100</f>
        <v>0</v>
      </c>
      <c r="G10" s="331">
        <f>('Осн. фін. пок.'!F46/'Осн. фін. пок.'!F100)*100</f>
        <v>-7.4840374646821957</v>
      </c>
      <c r="H10" s="332"/>
    </row>
    <row r="11" spans="1:8" ht="72.75" customHeight="1">
      <c r="A11" s="332" t="s">
        <v>336</v>
      </c>
      <c r="B11" s="213">
        <v>5040</v>
      </c>
      <c r="C11" s="330" t="s">
        <v>187</v>
      </c>
      <c r="D11" s="331">
        <f>('Осн. фін. пок.'!C46/'Осн. фін. пок.'!C25)*100</f>
        <v>-12.114845938375359</v>
      </c>
      <c r="E11" s="331">
        <f>('Осн. фін. пок.'!D46/'Осн. фін. пок.'!D25)*100</f>
        <v>-15.764562538075822</v>
      </c>
      <c r="F11" s="331">
        <f>('Осн. фін. пок.'!E46/'Осн. фін. пок.'!E25)*100</f>
        <v>0</v>
      </c>
      <c r="G11" s="331">
        <f>('Осн. фін. пок.'!F46/'Осн. фін. пок.'!F25)*100</f>
        <v>-15.764562538075822</v>
      </c>
      <c r="H11" s="332" t="s">
        <v>189</v>
      </c>
    </row>
    <row r="12" spans="1:8" ht="42" customHeight="1">
      <c r="A12" s="328" t="s">
        <v>120</v>
      </c>
      <c r="B12" s="213"/>
      <c r="C12" s="333"/>
      <c r="D12" s="331"/>
      <c r="E12" s="331"/>
      <c r="F12" s="331"/>
      <c r="G12" s="331"/>
      <c r="H12" s="332"/>
    </row>
    <row r="13" spans="1:8" ht="70.5" customHeight="1">
      <c r="A13" s="332" t="s">
        <v>401</v>
      </c>
      <c r="B13" s="213">
        <v>5100</v>
      </c>
      <c r="C13" s="330"/>
      <c r="D13" s="331">
        <f>('Осн. фін. пок.'!C101+'Осн. фін. пок.'!C102)/'Осн. фін. пок.'!C33</f>
        <v>6.3375796178344039</v>
      </c>
      <c r="E13" s="331">
        <f>('Осн. фін. пок.'!D101+'Осн. фін. пок.'!D102)/'Осн. фін. пок.'!D33</f>
        <v>-22.797900262467213</v>
      </c>
      <c r="F13" s="331">
        <f>('Осн. фін. пок.'!E101+'Осн. фін. пок.'!E102)/'Осн. фін. пок.'!E33</f>
        <v>0.85443037974683544</v>
      </c>
      <c r="G13" s="331">
        <f>('Осн. фін. пок.'!F101+'Осн. фін. пок.'!F102)/'Осн. фін. пок.'!F33</f>
        <v>-22.797900262467213</v>
      </c>
      <c r="H13" s="332"/>
    </row>
    <row r="14" spans="1:8" s="337" customFormat="1" ht="73.5" customHeight="1">
      <c r="A14" s="332" t="s">
        <v>402</v>
      </c>
      <c r="B14" s="213">
        <v>5110</v>
      </c>
      <c r="C14" s="330" t="s">
        <v>115</v>
      </c>
      <c r="D14" s="331">
        <f>'Осн. фін. пок.'!C100/('Осн. фін. пок.'!C101+'Осн. фін. пок.'!C102)</f>
        <v>9.0387939698492463</v>
      </c>
      <c r="E14" s="331">
        <f>'Осн. фін. пок.'!D100/('Осн. фін. пок.'!D101+'Осн. фін. пок.'!D102)</f>
        <v>5.1748791158185581</v>
      </c>
      <c r="F14" s="331">
        <f>'Осн. фін. пок.'!E100/('Осн. фін. пок.'!E101+'Осн. фін. пок.'!E102)</f>
        <v>16.42962962962963</v>
      </c>
      <c r="G14" s="331">
        <f>'Осн. фін. пок.'!F100/('Осн. фін. пок.'!F101+'Осн. фін. пок.'!F102)</f>
        <v>5.1748791158185581</v>
      </c>
      <c r="H14" s="332" t="s">
        <v>190</v>
      </c>
    </row>
    <row r="15" spans="1:8" s="337" customFormat="1" ht="54">
      <c r="A15" s="332" t="s">
        <v>403</v>
      </c>
      <c r="B15" s="213">
        <v>5120</v>
      </c>
      <c r="C15" s="330" t="s">
        <v>115</v>
      </c>
      <c r="D15" s="106" t="e">
        <f>'Осн. фін. пок.'!C97/'[36]Осн. фін. по11111к'!C102</f>
        <v>#REF!</v>
      </c>
      <c r="E15" s="331">
        <f>'Осн. фін. пок.'!D97/'Осн. фін. пок.'!D102</f>
        <v>0.13458438867142528</v>
      </c>
      <c r="F15" s="106" t="e">
        <f>'Осн. фін. пок.'!E97/'[37]Осн. фін.11 пок'!E102</f>
        <v>#REF!</v>
      </c>
      <c r="G15" s="331">
        <f>'Осн. фін. пок.'!F97/'Осн. фін. пок.'!F102</f>
        <v>0.13458438867142528</v>
      </c>
      <c r="H15" s="332" t="s">
        <v>192</v>
      </c>
    </row>
    <row r="16" spans="1:8" ht="33.75" customHeight="1">
      <c r="A16" s="328" t="s">
        <v>119</v>
      </c>
      <c r="B16" s="213"/>
      <c r="C16" s="330"/>
      <c r="D16" s="331"/>
      <c r="E16" s="331"/>
      <c r="F16" s="331"/>
      <c r="G16" s="331"/>
      <c r="H16" s="332"/>
    </row>
    <row r="17" spans="1:11" ht="49.5" customHeight="1">
      <c r="A17" s="332" t="s">
        <v>320</v>
      </c>
      <c r="B17" s="213">
        <v>5200</v>
      </c>
      <c r="C17" s="330"/>
      <c r="D17" s="331">
        <v>1.1111</v>
      </c>
      <c r="E17" s="331">
        <f>'Осн. фін. пок.'!D74/'Осн. фін. пок.'!D56</f>
        <v>2.8233322158900434</v>
      </c>
      <c r="F17" s="331">
        <f>'Осн. фін. пок.'!E74/'Осн. фін. пок.'!E56</f>
        <v>1.149702380952381</v>
      </c>
      <c r="G17" s="331">
        <f>'Осн. фін. пок.'!F74/'Осн. фін. пок.'!F56</f>
        <v>2.8233322158900434</v>
      </c>
      <c r="H17" s="332"/>
    </row>
    <row r="18" spans="1:11" ht="92.25" customHeight="1">
      <c r="A18" s="332" t="s">
        <v>321</v>
      </c>
      <c r="B18" s="213">
        <v>5210</v>
      </c>
      <c r="C18" s="330"/>
      <c r="D18" s="331">
        <f>'Осн. фін. пок.'!C74/'Осн. фін. пок.'!C25</f>
        <v>0.21774042950513536</v>
      </c>
      <c r="E18" s="331">
        <f>'Осн. фін. пок.'!D74/'Осн. фін. пок.'!D25</f>
        <v>0.39467641407751064</v>
      </c>
      <c r="F18" s="331">
        <f>'Осн. фін. пок.'!E74/'Осн. фін. пок.'!E25</f>
        <v>0.18142112431315455</v>
      </c>
      <c r="G18" s="331">
        <f>'Осн. фін. пок.'!F74/'Осн. фін. пок.'!F25</f>
        <v>0.39467641407751064</v>
      </c>
      <c r="H18" s="332"/>
    </row>
    <row r="19" spans="1:11" ht="57" customHeight="1">
      <c r="A19" s="332" t="s">
        <v>322</v>
      </c>
      <c r="B19" s="213">
        <v>5220</v>
      </c>
      <c r="C19" s="330" t="s">
        <v>276</v>
      </c>
      <c r="D19" s="331">
        <f>'Осн. фін. пок.'!C96/'Осн. фін. пок.'!C95</f>
        <v>0.48624470950365528</v>
      </c>
      <c r="E19" s="331">
        <f>'Осн. фін. пок.'!D96/'Осн. фін. пок.'!D95</f>
        <v>0.48023617522933965</v>
      </c>
      <c r="F19" s="331">
        <f>'Осн. фін. пок.'!E96/'Осн. фін. пок.'!E95</f>
        <v>0.50427163198247538</v>
      </c>
      <c r="G19" s="331">
        <f>'Осн. фін. пок.'!F96/'Осн. фін. пок.'!F95</f>
        <v>0.48023617522933965</v>
      </c>
      <c r="H19" s="332" t="s">
        <v>191</v>
      </c>
    </row>
    <row r="20" spans="1:11" ht="44.25" customHeight="1">
      <c r="A20" s="328" t="s">
        <v>183</v>
      </c>
      <c r="B20" s="213"/>
      <c r="C20" s="330"/>
      <c r="D20" s="331"/>
      <c r="E20" s="331"/>
      <c r="F20" s="331"/>
      <c r="G20" s="331"/>
      <c r="H20" s="332"/>
    </row>
    <row r="21" spans="1:11" ht="81.75" customHeight="1">
      <c r="A21" s="332" t="s">
        <v>194</v>
      </c>
      <c r="B21" s="213">
        <v>5300</v>
      </c>
      <c r="C21" s="330"/>
      <c r="D21" s="331"/>
      <c r="E21" s="331"/>
      <c r="F21" s="331"/>
      <c r="G21" s="331"/>
      <c r="H21" s="334"/>
    </row>
    <row r="22" spans="1:11" ht="20">
      <c r="K22" s="338"/>
    </row>
    <row r="23" spans="1:11" s="230" customFormat="1" ht="27.75" customHeight="1">
      <c r="A23" s="227" t="s">
        <v>374</v>
      </c>
      <c r="B23" s="228"/>
      <c r="C23" s="404" t="s">
        <v>143</v>
      </c>
      <c r="D23" s="404"/>
      <c r="E23" s="229"/>
      <c r="F23" s="408" t="s">
        <v>496</v>
      </c>
      <c r="G23" s="408"/>
      <c r="H23" s="408"/>
    </row>
    <row r="24" spans="1:11" s="173" customFormat="1" ht="18">
      <c r="A24" s="231" t="s">
        <v>65</v>
      </c>
      <c r="B24" s="230"/>
      <c r="C24" s="396" t="s">
        <v>66</v>
      </c>
      <c r="D24" s="396"/>
      <c r="E24" s="230"/>
      <c r="F24" s="397" t="s">
        <v>77</v>
      </c>
      <c r="G24" s="397"/>
      <c r="H24" s="397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3" type="noConversion"/>
  <pageMargins left="0.23622047244094491" right="0.39370078740157483" top="0.19685039370078741" bottom="0.19685039370078741" header="0.19685039370078741" footer="0.31496062992125984"/>
  <pageSetup paperSize="9" scale="45" orientation="landscape" r:id="rId1"/>
  <headerFooter alignWithMargins="0"/>
  <ignoredErrors>
    <ignoredError sqref="D7 E19:G19 D9 D11 D13 E15 D8 D18:E18 F18 G18 G15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0"/>
  <sheetViews>
    <sheetView view="pageBreakPreview" topLeftCell="A29" zoomScale="65" zoomScaleNormal="75" zoomScaleSheetLayoutView="65" workbookViewId="0">
      <selection activeCell="A4" sqref="A4:O4"/>
    </sheetView>
  </sheetViews>
  <sheetFormatPr defaultColWidth="9.08984375" defaultRowHeight="18"/>
  <cols>
    <col min="1" max="1" width="44.90625" style="1" customWidth="1"/>
    <col min="2" max="2" width="19.36328125" style="3" customWidth="1"/>
    <col min="3" max="3" width="18.54296875" style="1" customWidth="1"/>
    <col min="4" max="4" width="16.08984375" style="1" customWidth="1"/>
    <col min="5" max="5" width="15.453125" style="1" customWidth="1"/>
    <col min="6" max="6" width="16.54296875" style="1" customWidth="1"/>
    <col min="7" max="7" width="15.36328125" style="1" customWidth="1"/>
    <col min="8" max="8" width="16.54296875" style="1" customWidth="1"/>
    <col min="9" max="9" width="16.08984375" style="1" customWidth="1"/>
    <col min="10" max="10" width="16.453125" style="1" customWidth="1"/>
    <col min="11" max="11" width="16.54296875" style="1" customWidth="1"/>
    <col min="12" max="12" width="16.90625" style="1" customWidth="1"/>
    <col min="13" max="15" width="16.6328125" style="1" customWidth="1"/>
    <col min="16" max="16384" width="9.08984375" style="1"/>
  </cols>
  <sheetData>
    <row r="1" spans="1:15" s="15" customFormat="1" ht="20">
      <c r="B1" s="3"/>
      <c r="O1" s="61" t="s">
        <v>362</v>
      </c>
    </row>
    <row r="2" spans="1:15" ht="30.75" customHeight="1">
      <c r="A2" s="456" t="s">
        <v>91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ht="54" customHeight="1">
      <c r="A3" s="457" t="s">
        <v>590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</row>
    <row r="4" spans="1:15" ht="31.5" customHeight="1">
      <c r="A4" s="465" t="s">
        <v>500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</row>
    <row r="5" spans="1:15" ht="20.5">
      <c r="A5" s="467" t="s">
        <v>101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41.25" customHeight="1">
      <c r="A6" s="468" t="s">
        <v>230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</row>
    <row r="7" spans="1:15" ht="41.25" customHeight="1">
      <c r="A7" s="469" t="s">
        <v>181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</row>
    <row r="8" spans="1:15" s="2" customFormat="1" ht="74.25" customHeight="1">
      <c r="A8" s="436" t="s">
        <v>162</v>
      </c>
      <c r="B8" s="436"/>
      <c r="C8" s="449" t="s">
        <v>455</v>
      </c>
      <c r="D8" s="449"/>
      <c r="E8" s="450"/>
      <c r="F8" s="454" t="s">
        <v>456</v>
      </c>
      <c r="G8" s="449"/>
      <c r="H8" s="450"/>
      <c r="I8" s="436" t="s">
        <v>457</v>
      </c>
      <c r="J8" s="436"/>
      <c r="K8" s="436"/>
      <c r="L8" s="436" t="s">
        <v>458</v>
      </c>
      <c r="M8" s="436"/>
      <c r="N8" s="454" t="s">
        <v>459</v>
      </c>
      <c r="O8" s="450"/>
    </row>
    <row r="9" spans="1:15" s="2" customFormat="1" ht="27.75" customHeight="1">
      <c r="A9" s="436">
        <v>1</v>
      </c>
      <c r="B9" s="436"/>
      <c r="C9" s="449">
        <v>2</v>
      </c>
      <c r="D9" s="449"/>
      <c r="E9" s="450"/>
      <c r="F9" s="454">
        <v>3</v>
      </c>
      <c r="G9" s="449"/>
      <c r="H9" s="450"/>
      <c r="I9" s="436">
        <v>4</v>
      </c>
      <c r="J9" s="436"/>
      <c r="K9" s="436"/>
      <c r="L9" s="454">
        <v>5</v>
      </c>
      <c r="M9" s="450"/>
      <c r="N9" s="436">
        <v>6</v>
      </c>
      <c r="O9" s="436"/>
    </row>
    <row r="10" spans="1:15" s="2" customFormat="1" ht="135.75" customHeight="1">
      <c r="A10" s="437" t="s">
        <v>404</v>
      </c>
      <c r="B10" s="437"/>
      <c r="C10" s="446">
        <v>17</v>
      </c>
      <c r="D10" s="447"/>
      <c r="E10" s="448"/>
      <c r="F10" s="446">
        <f>SUM(F11:F13)</f>
        <v>15</v>
      </c>
      <c r="G10" s="447"/>
      <c r="H10" s="448"/>
      <c r="I10" s="446">
        <f>SUM(I11:I13)</f>
        <v>14</v>
      </c>
      <c r="J10" s="447"/>
      <c r="K10" s="448"/>
      <c r="L10" s="455">
        <f>I10-F10</f>
        <v>-1</v>
      </c>
      <c r="M10" s="455"/>
      <c r="N10" s="452">
        <f>(I10/F10)*100</f>
        <v>93.333333333333329</v>
      </c>
      <c r="O10" s="453"/>
    </row>
    <row r="11" spans="1:15" s="2" customFormat="1" ht="33" customHeight="1">
      <c r="A11" s="432" t="s">
        <v>166</v>
      </c>
      <c r="B11" s="432"/>
      <c r="C11" s="438">
        <v>1</v>
      </c>
      <c r="D11" s="439"/>
      <c r="E11" s="440"/>
      <c r="F11" s="438">
        <v>1</v>
      </c>
      <c r="G11" s="439"/>
      <c r="H11" s="440"/>
      <c r="I11" s="438">
        <v>1</v>
      </c>
      <c r="J11" s="439"/>
      <c r="K11" s="440"/>
      <c r="L11" s="451">
        <f t="shared" ref="L11:L25" si="0">I11-F11</f>
        <v>0</v>
      </c>
      <c r="M11" s="451"/>
      <c r="N11" s="433">
        <f t="shared" ref="N11:N25" si="1">(I11/F11)*100</f>
        <v>100</v>
      </c>
      <c r="O11" s="434"/>
    </row>
    <row r="12" spans="1:15" s="2" customFormat="1" ht="33" customHeight="1">
      <c r="A12" s="432" t="s">
        <v>165</v>
      </c>
      <c r="B12" s="432"/>
      <c r="C12" s="438">
        <v>3</v>
      </c>
      <c r="D12" s="439"/>
      <c r="E12" s="440"/>
      <c r="F12" s="438">
        <v>3</v>
      </c>
      <c r="G12" s="439"/>
      <c r="H12" s="440"/>
      <c r="I12" s="438">
        <v>3</v>
      </c>
      <c r="J12" s="439"/>
      <c r="K12" s="440"/>
      <c r="L12" s="451">
        <f t="shared" si="0"/>
        <v>0</v>
      </c>
      <c r="M12" s="451"/>
      <c r="N12" s="433">
        <f t="shared" si="1"/>
        <v>100</v>
      </c>
      <c r="O12" s="434"/>
    </row>
    <row r="13" spans="1:15" s="2" customFormat="1" ht="33" customHeight="1">
      <c r="A13" s="432" t="s">
        <v>167</v>
      </c>
      <c r="B13" s="432"/>
      <c r="C13" s="438">
        <v>13</v>
      </c>
      <c r="D13" s="439"/>
      <c r="E13" s="440"/>
      <c r="F13" s="438">
        <v>11</v>
      </c>
      <c r="G13" s="439"/>
      <c r="H13" s="440"/>
      <c r="I13" s="438">
        <v>10</v>
      </c>
      <c r="J13" s="439"/>
      <c r="K13" s="440"/>
      <c r="L13" s="451">
        <f t="shared" si="0"/>
        <v>-1</v>
      </c>
      <c r="M13" s="451"/>
      <c r="N13" s="433">
        <f t="shared" si="1"/>
        <v>90.909090909090907</v>
      </c>
      <c r="O13" s="434"/>
    </row>
    <row r="14" spans="1:15" s="2" customFormat="1" ht="55.5" customHeight="1">
      <c r="A14" s="437" t="s">
        <v>323</v>
      </c>
      <c r="B14" s="437"/>
      <c r="C14" s="441">
        <v>865.7</v>
      </c>
      <c r="D14" s="442"/>
      <c r="E14" s="443"/>
      <c r="F14" s="441">
        <f>SUM(F15:F17)</f>
        <v>1220</v>
      </c>
      <c r="G14" s="442"/>
      <c r="H14" s="443"/>
      <c r="I14" s="441">
        <f>SUM(I15:I17)</f>
        <v>1282.5999999999999</v>
      </c>
      <c r="J14" s="442"/>
      <c r="K14" s="443"/>
      <c r="L14" s="444">
        <f t="shared" si="0"/>
        <v>62.599999999999909</v>
      </c>
      <c r="M14" s="444"/>
      <c r="N14" s="452">
        <f t="shared" si="1"/>
        <v>105.1311475409836</v>
      </c>
      <c r="O14" s="453"/>
    </row>
    <row r="15" spans="1:15" s="2" customFormat="1" ht="33" customHeight="1">
      <c r="A15" s="432" t="s">
        <v>166</v>
      </c>
      <c r="B15" s="432"/>
      <c r="C15" s="429">
        <v>234</v>
      </c>
      <c r="D15" s="430"/>
      <c r="E15" s="431"/>
      <c r="F15" s="429">
        <v>220</v>
      </c>
      <c r="G15" s="430"/>
      <c r="H15" s="431"/>
      <c r="I15" s="429">
        <v>267</v>
      </c>
      <c r="J15" s="430"/>
      <c r="K15" s="431"/>
      <c r="L15" s="445">
        <f t="shared" si="0"/>
        <v>47</v>
      </c>
      <c r="M15" s="445"/>
      <c r="N15" s="433">
        <f t="shared" si="1"/>
        <v>121.36363636363636</v>
      </c>
      <c r="O15" s="434"/>
    </row>
    <row r="16" spans="1:15" s="2" customFormat="1" ht="33" customHeight="1">
      <c r="A16" s="432" t="s">
        <v>165</v>
      </c>
      <c r="B16" s="432"/>
      <c r="C16" s="429">
        <v>213.2</v>
      </c>
      <c r="D16" s="430"/>
      <c r="E16" s="431"/>
      <c r="F16" s="429">
        <v>270</v>
      </c>
      <c r="G16" s="430"/>
      <c r="H16" s="431"/>
      <c r="I16" s="429">
        <v>262.10000000000002</v>
      </c>
      <c r="J16" s="430"/>
      <c r="K16" s="431"/>
      <c r="L16" s="445">
        <f t="shared" si="0"/>
        <v>-7.8999999999999773</v>
      </c>
      <c r="M16" s="445"/>
      <c r="N16" s="433">
        <f t="shared" si="1"/>
        <v>97.074074074074076</v>
      </c>
      <c r="O16" s="434"/>
    </row>
    <row r="17" spans="1:15" s="2" customFormat="1" ht="33" customHeight="1">
      <c r="A17" s="432" t="s">
        <v>167</v>
      </c>
      <c r="B17" s="432"/>
      <c r="C17" s="429">
        <v>418.5</v>
      </c>
      <c r="D17" s="430"/>
      <c r="E17" s="431"/>
      <c r="F17" s="429">
        <v>730</v>
      </c>
      <c r="G17" s="430"/>
      <c r="H17" s="431"/>
      <c r="I17" s="429">
        <v>753.5</v>
      </c>
      <c r="J17" s="430"/>
      <c r="K17" s="431"/>
      <c r="L17" s="445">
        <f t="shared" si="0"/>
        <v>23.5</v>
      </c>
      <c r="M17" s="445"/>
      <c r="N17" s="433">
        <f t="shared" si="1"/>
        <v>103.21917808219179</v>
      </c>
      <c r="O17" s="434"/>
    </row>
    <row r="18" spans="1:15" s="2" customFormat="1" ht="56.25" customHeight="1">
      <c r="A18" s="437" t="s">
        <v>324</v>
      </c>
      <c r="B18" s="437"/>
      <c r="C18" s="441">
        <v>1251.0999999999999</v>
      </c>
      <c r="D18" s="442"/>
      <c r="E18" s="443"/>
      <c r="F18" s="441">
        <f>'Осн. фін. пок.'!E54</f>
        <v>1220</v>
      </c>
      <c r="G18" s="442"/>
      <c r="H18" s="443"/>
      <c r="I18" s="441">
        <v>1282.5999999999999</v>
      </c>
      <c r="J18" s="442"/>
      <c r="K18" s="443"/>
      <c r="L18" s="444">
        <f t="shared" si="0"/>
        <v>62.599999999999909</v>
      </c>
      <c r="M18" s="444"/>
      <c r="N18" s="452">
        <f t="shared" si="1"/>
        <v>105.1311475409836</v>
      </c>
      <c r="O18" s="453"/>
    </row>
    <row r="19" spans="1:15" s="2" customFormat="1" ht="33" customHeight="1">
      <c r="A19" s="432" t="s">
        <v>166</v>
      </c>
      <c r="B19" s="432"/>
      <c r="C19" s="429">
        <v>261.39999999999998</v>
      </c>
      <c r="D19" s="430"/>
      <c r="E19" s="431"/>
      <c r="F19" s="429">
        <v>220</v>
      </c>
      <c r="G19" s="430"/>
      <c r="H19" s="431"/>
      <c r="I19" s="429">
        <v>267</v>
      </c>
      <c r="J19" s="430"/>
      <c r="K19" s="431"/>
      <c r="L19" s="445">
        <f t="shared" si="0"/>
        <v>47</v>
      </c>
      <c r="M19" s="445"/>
      <c r="N19" s="433">
        <f t="shared" si="1"/>
        <v>121.36363636363636</v>
      </c>
      <c r="O19" s="434"/>
    </row>
    <row r="20" spans="1:15" s="2" customFormat="1" ht="33" customHeight="1">
      <c r="A20" s="432" t="s">
        <v>165</v>
      </c>
      <c r="B20" s="432"/>
      <c r="C20" s="429">
        <v>301.60000000000002</v>
      </c>
      <c r="D20" s="430"/>
      <c r="E20" s="431"/>
      <c r="F20" s="429">
        <v>270</v>
      </c>
      <c r="G20" s="430"/>
      <c r="H20" s="431"/>
      <c r="I20" s="429">
        <v>262.10000000000002</v>
      </c>
      <c r="J20" s="430"/>
      <c r="K20" s="431"/>
      <c r="L20" s="445">
        <f t="shared" si="0"/>
        <v>-7.8999999999999773</v>
      </c>
      <c r="M20" s="445"/>
      <c r="N20" s="433">
        <f t="shared" si="1"/>
        <v>97.074074074074076</v>
      </c>
      <c r="O20" s="434"/>
    </row>
    <row r="21" spans="1:15" s="2" customFormat="1" ht="33" customHeight="1">
      <c r="A21" s="432" t="s">
        <v>167</v>
      </c>
      <c r="B21" s="432"/>
      <c r="C21" s="429">
        <v>688.1</v>
      </c>
      <c r="D21" s="430"/>
      <c r="E21" s="431"/>
      <c r="F21" s="429">
        <v>730</v>
      </c>
      <c r="G21" s="430"/>
      <c r="H21" s="431"/>
      <c r="I21" s="429">
        <v>753.5</v>
      </c>
      <c r="J21" s="430"/>
      <c r="K21" s="431"/>
      <c r="L21" s="445">
        <f t="shared" si="0"/>
        <v>23.5</v>
      </c>
      <c r="M21" s="445"/>
      <c r="N21" s="433">
        <f t="shared" si="1"/>
        <v>103.21917808219179</v>
      </c>
      <c r="O21" s="434"/>
    </row>
    <row r="22" spans="1:15" s="2" customFormat="1" ht="81.75" customHeight="1">
      <c r="A22" s="437" t="s">
        <v>405</v>
      </c>
      <c r="B22" s="437"/>
      <c r="C22" s="487">
        <v>6132.8</v>
      </c>
      <c r="D22" s="488"/>
      <c r="E22" s="489"/>
      <c r="F22" s="487">
        <f>(F18/F10)/12*1000</f>
        <v>6777.7777777777774</v>
      </c>
      <c r="G22" s="488"/>
      <c r="H22" s="489"/>
      <c r="I22" s="487">
        <f>(I18/I10)/12*1000</f>
        <v>7634.5238095238092</v>
      </c>
      <c r="J22" s="488"/>
      <c r="K22" s="489"/>
      <c r="L22" s="490">
        <f t="shared" si="0"/>
        <v>856.7460317460318</v>
      </c>
      <c r="M22" s="490"/>
      <c r="N22" s="452">
        <f t="shared" si="1"/>
        <v>112.64051522248243</v>
      </c>
      <c r="O22" s="453"/>
    </row>
    <row r="23" spans="1:15" s="2" customFormat="1" ht="33" customHeight="1">
      <c r="A23" s="432" t="s">
        <v>166</v>
      </c>
      <c r="B23" s="432"/>
      <c r="C23" s="484">
        <v>21783.3</v>
      </c>
      <c r="D23" s="485"/>
      <c r="E23" s="486"/>
      <c r="F23" s="484">
        <f>(F19/F11)/12*1000</f>
        <v>18333.333333333332</v>
      </c>
      <c r="G23" s="485"/>
      <c r="H23" s="486"/>
      <c r="I23" s="484">
        <f>(I19/I11)/12*1000</f>
        <v>22250</v>
      </c>
      <c r="J23" s="485"/>
      <c r="K23" s="486"/>
      <c r="L23" s="483">
        <f t="shared" si="0"/>
        <v>3916.6666666666679</v>
      </c>
      <c r="M23" s="483"/>
      <c r="N23" s="433">
        <f t="shared" si="1"/>
        <v>121.36363636363636</v>
      </c>
      <c r="O23" s="434"/>
    </row>
    <row r="24" spans="1:15" s="2" customFormat="1" ht="33" customHeight="1">
      <c r="A24" s="432" t="s">
        <v>165</v>
      </c>
      <c r="B24" s="432"/>
      <c r="C24" s="484">
        <v>8377</v>
      </c>
      <c r="D24" s="485"/>
      <c r="E24" s="486"/>
      <c r="F24" s="484">
        <f>(F20/F12)/12*1000</f>
        <v>7500</v>
      </c>
      <c r="G24" s="485"/>
      <c r="H24" s="486"/>
      <c r="I24" s="484">
        <f>(I20/I12)/12*1000</f>
        <v>7280.5555555555557</v>
      </c>
      <c r="J24" s="485"/>
      <c r="K24" s="486"/>
      <c r="L24" s="483">
        <f t="shared" si="0"/>
        <v>-219.44444444444434</v>
      </c>
      <c r="M24" s="483"/>
      <c r="N24" s="433">
        <f t="shared" si="1"/>
        <v>97.074074074074076</v>
      </c>
      <c r="O24" s="434"/>
    </row>
    <row r="25" spans="1:15" s="2" customFormat="1" ht="33" customHeight="1">
      <c r="A25" s="432" t="s">
        <v>167</v>
      </c>
      <c r="B25" s="432"/>
      <c r="C25" s="484">
        <v>4410.8999999999996</v>
      </c>
      <c r="D25" s="485"/>
      <c r="E25" s="486"/>
      <c r="F25" s="484">
        <f>(F21/F13)/12*1000</f>
        <v>5530.30303030303</v>
      </c>
      <c r="G25" s="485"/>
      <c r="H25" s="486"/>
      <c r="I25" s="484">
        <f>(I21/I13)/12*1000</f>
        <v>6279.1666666666661</v>
      </c>
      <c r="J25" s="485"/>
      <c r="K25" s="486"/>
      <c r="L25" s="483">
        <f t="shared" si="0"/>
        <v>748.86363636363603</v>
      </c>
      <c r="M25" s="483"/>
      <c r="N25" s="433">
        <f t="shared" si="1"/>
        <v>113.54109589041094</v>
      </c>
      <c r="O25" s="434"/>
    </row>
    <row r="26" spans="1:15" s="2" customFormat="1" ht="13.5" customHeight="1">
      <c r="A26" s="65"/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7"/>
    </row>
    <row r="27" spans="1:15" ht="20.5">
      <c r="A27" s="435" t="s">
        <v>325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</row>
    <row r="28" spans="1:15" ht="11.25" customHeight="1">
      <c r="A28" s="68"/>
      <c r="B28" s="68"/>
      <c r="C28" s="68"/>
      <c r="D28" s="68"/>
      <c r="E28" s="68"/>
      <c r="F28" s="68"/>
      <c r="G28" s="68"/>
      <c r="H28" s="68"/>
      <c r="I28" s="68"/>
      <c r="J28" s="62"/>
      <c r="K28" s="62"/>
      <c r="L28" s="62"/>
      <c r="M28" s="62"/>
      <c r="N28" s="62"/>
      <c r="O28" s="62"/>
    </row>
    <row r="29" spans="1:15" ht="22.5">
      <c r="A29" s="464" t="s">
        <v>344</v>
      </c>
      <c r="B29" s="464"/>
      <c r="C29" s="464"/>
      <c r="D29" s="464"/>
      <c r="E29" s="464"/>
      <c r="F29" s="464"/>
      <c r="G29" s="464"/>
      <c r="H29" s="464"/>
      <c r="I29" s="464"/>
      <c r="J29" s="464"/>
      <c r="K29" s="21"/>
      <c r="L29" s="21"/>
      <c r="M29" s="21"/>
      <c r="N29" s="21"/>
      <c r="O29" s="21"/>
    </row>
    <row r="30" spans="1:15">
      <c r="A30" s="25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52.5" customHeight="1">
      <c r="A31" s="491" t="s">
        <v>406</v>
      </c>
      <c r="B31" s="492"/>
      <c r="C31" s="493"/>
      <c r="D31" s="460" t="s">
        <v>450</v>
      </c>
      <c r="E31" s="460"/>
      <c r="F31" s="460"/>
      <c r="G31" s="460" t="s">
        <v>449</v>
      </c>
      <c r="H31" s="460"/>
      <c r="I31" s="460"/>
      <c r="J31" s="460" t="s">
        <v>163</v>
      </c>
      <c r="K31" s="460"/>
      <c r="L31" s="460"/>
      <c r="M31" s="461" t="s">
        <v>164</v>
      </c>
      <c r="N31" s="462"/>
      <c r="O31" s="463"/>
    </row>
    <row r="32" spans="1:15" ht="155.25" customHeight="1">
      <c r="A32" s="494"/>
      <c r="B32" s="495"/>
      <c r="C32" s="496"/>
      <c r="D32" s="16" t="s">
        <v>326</v>
      </c>
      <c r="E32" s="16" t="s">
        <v>179</v>
      </c>
      <c r="F32" s="16" t="s">
        <v>327</v>
      </c>
      <c r="G32" s="16" t="s">
        <v>326</v>
      </c>
      <c r="H32" s="16" t="s">
        <v>179</v>
      </c>
      <c r="I32" s="16" t="s">
        <v>327</v>
      </c>
      <c r="J32" s="16" t="s">
        <v>326</v>
      </c>
      <c r="K32" s="16" t="s">
        <v>179</v>
      </c>
      <c r="L32" s="16" t="s">
        <v>327</v>
      </c>
      <c r="M32" s="27" t="s">
        <v>144</v>
      </c>
      <c r="N32" s="27" t="s">
        <v>145</v>
      </c>
      <c r="O32" s="27" t="s">
        <v>196</v>
      </c>
    </row>
    <row r="33" spans="1:15" ht="25.5" customHeight="1">
      <c r="A33" s="461">
        <v>1</v>
      </c>
      <c r="B33" s="462"/>
      <c r="C33" s="463"/>
      <c r="D33" s="16">
        <v>2</v>
      </c>
      <c r="E33" s="16">
        <v>3</v>
      </c>
      <c r="F33" s="16">
        <v>4</v>
      </c>
      <c r="G33" s="16">
        <v>5</v>
      </c>
      <c r="H33" s="17">
        <v>6</v>
      </c>
      <c r="I33" s="17">
        <v>7</v>
      </c>
      <c r="J33" s="17">
        <v>8</v>
      </c>
      <c r="K33" s="17">
        <v>9</v>
      </c>
      <c r="L33" s="17">
        <v>10</v>
      </c>
      <c r="M33" s="17">
        <v>11</v>
      </c>
      <c r="N33" s="17">
        <v>12</v>
      </c>
      <c r="O33" s="17">
        <v>13</v>
      </c>
    </row>
    <row r="34" spans="1:15" ht="33" customHeight="1">
      <c r="A34" s="500" t="s">
        <v>573</v>
      </c>
      <c r="B34" s="501"/>
      <c r="C34" s="502"/>
      <c r="D34" s="70">
        <v>142</v>
      </c>
      <c r="E34" s="70"/>
      <c r="F34" s="70"/>
      <c r="G34" s="70">
        <v>183.5</v>
      </c>
      <c r="H34" s="70"/>
      <c r="I34" s="70"/>
      <c r="J34" s="70">
        <f t="shared" ref="J34:L42" si="2">G34-D34</f>
        <v>41.5</v>
      </c>
      <c r="K34" s="273">
        <f t="shared" si="2"/>
        <v>0</v>
      </c>
      <c r="L34" s="70">
        <f t="shared" si="2"/>
        <v>0</v>
      </c>
      <c r="M34" s="342">
        <f t="shared" ref="M34:O42" si="3">(G34/D34)*100</f>
        <v>129.22535211267606</v>
      </c>
      <c r="N34" s="273" t="e">
        <f t="shared" si="3"/>
        <v>#DIV/0!</v>
      </c>
      <c r="O34" s="273" t="e">
        <f t="shared" si="3"/>
        <v>#DIV/0!</v>
      </c>
    </row>
    <row r="35" spans="1:15" s="152" customFormat="1" ht="33" customHeight="1">
      <c r="A35" s="339" t="s">
        <v>503</v>
      </c>
      <c r="B35" s="340"/>
      <c r="C35" s="341"/>
      <c r="D35" s="70">
        <v>145</v>
      </c>
      <c r="E35" s="70"/>
      <c r="F35" s="70"/>
      <c r="G35" s="70">
        <v>177.8</v>
      </c>
      <c r="H35" s="70"/>
      <c r="I35" s="70"/>
      <c r="J35" s="70">
        <f t="shared" si="2"/>
        <v>32.800000000000011</v>
      </c>
      <c r="K35" s="273">
        <f t="shared" si="2"/>
        <v>0</v>
      </c>
      <c r="L35" s="70"/>
      <c r="M35" s="342">
        <f t="shared" si="3"/>
        <v>122.62068965517243</v>
      </c>
      <c r="N35" s="273" t="e">
        <f t="shared" si="3"/>
        <v>#DIV/0!</v>
      </c>
      <c r="O35" s="273" t="e">
        <f t="shared" si="3"/>
        <v>#DIV/0!</v>
      </c>
    </row>
    <row r="36" spans="1:15" s="154" customFormat="1" ht="33" customHeight="1">
      <c r="A36" s="339" t="s">
        <v>574</v>
      </c>
      <c r="B36" s="340"/>
      <c r="C36" s="341"/>
      <c r="D36" s="70">
        <v>909.3</v>
      </c>
      <c r="E36" s="70"/>
      <c r="F36" s="70"/>
      <c r="G36" s="353">
        <v>506.6</v>
      </c>
      <c r="H36" s="70"/>
      <c r="I36" s="70"/>
      <c r="J36" s="70">
        <f t="shared" si="2"/>
        <v>-402.69999999999993</v>
      </c>
      <c r="K36" s="273"/>
      <c r="L36" s="70"/>
      <c r="M36" s="342">
        <f t="shared" si="3"/>
        <v>55.713185967227538</v>
      </c>
      <c r="N36" s="273"/>
      <c r="O36" s="273"/>
    </row>
    <row r="37" spans="1:15" s="152" customFormat="1" ht="47" customHeight="1">
      <c r="A37" s="500" t="s">
        <v>575</v>
      </c>
      <c r="B37" s="501"/>
      <c r="C37" s="502"/>
      <c r="D37" s="70"/>
      <c r="E37" s="70"/>
      <c r="F37" s="70"/>
      <c r="G37" s="353">
        <v>221.2</v>
      </c>
      <c r="H37" s="70"/>
      <c r="I37" s="70"/>
      <c r="J37" s="70">
        <f t="shared" si="2"/>
        <v>221.2</v>
      </c>
      <c r="K37" s="273">
        <f t="shared" si="2"/>
        <v>0</v>
      </c>
      <c r="L37" s="70"/>
      <c r="M37" s="342" t="e">
        <f t="shared" si="3"/>
        <v>#DIV/0!</v>
      </c>
      <c r="N37" s="273" t="e">
        <f t="shared" si="3"/>
        <v>#DIV/0!</v>
      </c>
      <c r="O37" s="273" t="e">
        <f t="shared" si="3"/>
        <v>#DIV/0!</v>
      </c>
    </row>
    <row r="38" spans="1:15" s="152" customFormat="1" ht="33" customHeight="1">
      <c r="A38" s="500" t="s">
        <v>576</v>
      </c>
      <c r="B38" s="501"/>
      <c r="C38" s="502"/>
      <c r="D38" s="70">
        <v>523</v>
      </c>
      <c r="E38" s="70"/>
      <c r="F38" s="70"/>
      <c r="G38" s="70">
        <v>640.6</v>
      </c>
      <c r="H38" s="70"/>
      <c r="I38" s="70"/>
      <c r="J38" s="70">
        <f t="shared" si="2"/>
        <v>117.60000000000002</v>
      </c>
      <c r="K38" s="273">
        <f t="shared" si="2"/>
        <v>0</v>
      </c>
      <c r="L38" s="70"/>
      <c r="M38" s="342">
        <f t="shared" si="3"/>
        <v>122.48565965583174</v>
      </c>
      <c r="N38" s="273" t="e">
        <f t="shared" si="3"/>
        <v>#DIV/0!</v>
      </c>
      <c r="O38" s="273"/>
    </row>
    <row r="39" spans="1:15" s="153" customFormat="1" ht="33" customHeight="1">
      <c r="A39" s="500" t="s">
        <v>511</v>
      </c>
      <c r="B39" s="501"/>
      <c r="C39" s="502"/>
      <c r="D39" s="70"/>
      <c r="E39" s="70"/>
      <c r="F39" s="70"/>
      <c r="G39" s="70">
        <v>57.5</v>
      </c>
      <c r="H39" s="70"/>
      <c r="I39" s="70"/>
      <c r="J39" s="70"/>
      <c r="K39" s="70"/>
      <c r="L39" s="70"/>
      <c r="M39" s="342"/>
      <c r="N39" s="70"/>
      <c r="O39" s="70"/>
    </row>
    <row r="40" spans="1:15" s="152" customFormat="1" ht="33" customHeight="1">
      <c r="A40" s="500" t="s">
        <v>504</v>
      </c>
      <c r="B40" s="501"/>
      <c r="C40" s="502"/>
      <c r="D40" s="70">
        <v>130</v>
      </c>
      <c r="E40" s="70"/>
      <c r="F40" s="70"/>
      <c r="G40" s="70">
        <v>141.19999999999999</v>
      </c>
      <c r="H40" s="70"/>
      <c r="I40" s="70"/>
      <c r="J40" s="70">
        <f t="shared" si="2"/>
        <v>11.199999999999989</v>
      </c>
      <c r="K40" s="70"/>
      <c r="L40" s="70"/>
      <c r="M40" s="342">
        <f t="shared" si="3"/>
        <v>108.6153846153846</v>
      </c>
      <c r="N40" s="70"/>
      <c r="O40" s="70"/>
    </row>
    <row r="41" spans="1:15" s="152" customFormat="1" ht="33" customHeight="1">
      <c r="A41" s="500" t="s">
        <v>577</v>
      </c>
      <c r="B41" s="501"/>
      <c r="C41" s="502"/>
      <c r="D41" s="70">
        <v>280</v>
      </c>
      <c r="E41" s="70"/>
      <c r="F41" s="70"/>
      <c r="G41" s="70">
        <v>205.5</v>
      </c>
      <c r="H41" s="70"/>
      <c r="I41" s="70"/>
      <c r="J41" s="70">
        <f t="shared" si="2"/>
        <v>-74.5</v>
      </c>
      <c r="K41" s="70"/>
      <c r="L41" s="70"/>
      <c r="M41" s="342">
        <f t="shared" si="3"/>
        <v>73.392857142857139</v>
      </c>
      <c r="N41" s="70"/>
      <c r="O41" s="70"/>
    </row>
    <row r="42" spans="1:15" ht="33" customHeight="1">
      <c r="A42" s="497" t="s">
        <v>50</v>
      </c>
      <c r="B42" s="498"/>
      <c r="C42" s="499"/>
      <c r="D42" s="71">
        <f>SUM(D34:D41)</f>
        <v>2129.3000000000002</v>
      </c>
      <c r="E42" s="71"/>
      <c r="F42" s="71"/>
      <c r="G42" s="71">
        <f>SUM(G34:G41)</f>
        <v>2133.9000000000005</v>
      </c>
      <c r="H42" s="71"/>
      <c r="I42" s="71"/>
      <c r="J42" s="71">
        <f t="shared" si="2"/>
        <v>4.6000000000003638</v>
      </c>
      <c r="K42" s="71"/>
      <c r="L42" s="71"/>
      <c r="M42" s="343">
        <f t="shared" si="3"/>
        <v>100.21603343821914</v>
      </c>
      <c r="N42" s="71"/>
      <c r="O42" s="71"/>
    </row>
    <row r="43" spans="1:15" ht="35.25" customHeight="1">
      <c r="A43" s="28"/>
      <c r="B43" s="29"/>
      <c r="C43" s="29"/>
      <c r="D43" s="29"/>
      <c r="E43" s="29"/>
      <c r="F43" s="30"/>
      <c r="G43" s="30"/>
      <c r="H43" s="30"/>
      <c r="I43" s="31"/>
      <c r="J43" s="31"/>
      <c r="K43" s="31"/>
      <c r="L43" s="31"/>
      <c r="M43" s="31"/>
      <c r="N43" s="31"/>
      <c r="O43" s="32"/>
    </row>
    <row r="44" spans="1:15" ht="22.5">
      <c r="A44" s="464" t="s">
        <v>345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</row>
    <row r="45" spans="1:15">
      <c r="A45" s="25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3" t="s">
        <v>384</v>
      </c>
    </row>
    <row r="46" spans="1:15" ht="56.25" customHeight="1">
      <c r="A46" s="59" t="s">
        <v>94</v>
      </c>
      <c r="B46" s="459" t="s">
        <v>63</v>
      </c>
      <c r="C46" s="459"/>
      <c r="D46" s="459" t="s">
        <v>58</v>
      </c>
      <c r="E46" s="459"/>
      <c r="F46" s="459" t="s">
        <v>59</v>
      </c>
      <c r="G46" s="459"/>
      <c r="H46" s="459" t="s">
        <v>73</v>
      </c>
      <c r="I46" s="459"/>
      <c r="J46" s="459"/>
      <c r="K46" s="474" t="s">
        <v>460</v>
      </c>
      <c r="L46" s="475"/>
      <c r="M46" s="474" t="s">
        <v>30</v>
      </c>
      <c r="N46" s="476"/>
      <c r="O46" s="475"/>
    </row>
    <row r="47" spans="1:15" ht="24.75" customHeight="1">
      <c r="A47" s="72">
        <v>1</v>
      </c>
      <c r="B47" s="471">
        <v>2</v>
      </c>
      <c r="C47" s="471"/>
      <c r="D47" s="471">
        <v>3</v>
      </c>
      <c r="E47" s="471"/>
      <c r="F47" s="471">
        <v>4</v>
      </c>
      <c r="G47" s="471"/>
      <c r="H47" s="471">
        <v>5</v>
      </c>
      <c r="I47" s="471"/>
      <c r="J47" s="471"/>
      <c r="K47" s="471">
        <v>6</v>
      </c>
      <c r="L47" s="471"/>
      <c r="M47" s="477">
        <v>7</v>
      </c>
      <c r="N47" s="479"/>
      <c r="O47" s="478"/>
    </row>
    <row r="48" spans="1:15" ht="29.25" customHeight="1">
      <c r="A48" s="60"/>
      <c r="B48" s="472"/>
      <c r="C48" s="472"/>
      <c r="D48" s="470"/>
      <c r="E48" s="470"/>
      <c r="F48" s="458" t="s">
        <v>149</v>
      </c>
      <c r="G48" s="458"/>
      <c r="H48" s="473"/>
      <c r="I48" s="473"/>
      <c r="J48" s="473"/>
      <c r="K48" s="438"/>
      <c r="L48" s="440"/>
      <c r="M48" s="470"/>
      <c r="N48" s="470"/>
      <c r="O48" s="470"/>
    </row>
    <row r="49" spans="1:15" s="54" customFormat="1" ht="29.25" customHeight="1">
      <c r="A49" s="60"/>
      <c r="B49" s="472"/>
      <c r="C49" s="472"/>
      <c r="D49" s="470"/>
      <c r="E49" s="470"/>
      <c r="F49" s="458"/>
      <c r="G49" s="458"/>
      <c r="H49" s="473"/>
      <c r="I49" s="473"/>
      <c r="J49" s="473"/>
      <c r="K49" s="438"/>
      <c r="L49" s="440"/>
      <c r="M49" s="470"/>
      <c r="N49" s="470"/>
      <c r="O49" s="470"/>
    </row>
    <row r="50" spans="1:15" ht="30" customHeight="1">
      <c r="A50" s="73" t="s">
        <v>50</v>
      </c>
      <c r="B50" s="481" t="s">
        <v>31</v>
      </c>
      <c r="C50" s="481"/>
      <c r="D50" s="481" t="s">
        <v>31</v>
      </c>
      <c r="E50" s="481"/>
      <c r="F50" s="481" t="s">
        <v>31</v>
      </c>
      <c r="G50" s="481"/>
      <c r="H50" s="482"/>
      <c r="I50" s="482"/>
      <c r="J50" s="482"/>
      <c r="K50" s="446">
        <f>SUM(K48:L49)</f>
        <v>0</v>
      </c>
      <c r="L50" s="448"/>
      <c r="M50" s="480"/>
      <c r="N50" s="480"/>
      <c r="O50" s="480"/>
    </row>
    <row r="51" spans="1:15">
      <c r="A51" s="30"/>
      <c r="B51" s="18"/>
      <c r="C51" s="18"/>
      <c r="D51" s="18"/>
      <c r="E51" s="18"/>
      <c r="F51" s="18" t="s">
        <v>377</v>
      </c>
      <c r="G51" s="18"/>
      <c r="H51" s="18"/>
      <c r="I51" s="18"/>
      <c r="J51" s="18"/>
      <c r="K51" s="20"/>
      <c r="L51" s="20"/>
      <c r="M51" s="20"/>
      <c r="N51" s="20"/>
      <c r="O51" s="20"/>
    </row>
    <row r="52" spans="1:15" ht="22.5">
      <c r="A52" s="464" t="s">
        <v>353</v>
      </c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</row>
    <row r="53" spans="1:15" ht="20.25" customHeight="1">
      <c r="A53" s="31"/>
      <c r="B53" s="34"/>
      <c r="C53" s="31"/>
      <c r="D53" s="31"/>
      <c r="E53" s="31"/>
      <c r="F53" s="31"/>
      <c r="G53" s="31"/>
      <c r="H53" s="31"/>
      <c r="I53" s="32"/>
      <c r="J53" s="21"/>
      <c r="K53" s="21"/>
      <c r="L53" s="21"/>
      <c r="M53" s="21"/>
      <c r="N53" s="21"/>
      <c r="O53" s="33" t="s">
        <v>384</v>
      </c>
    </row>
    <row r="54" spans="1:15" ht="42.75" customHeight="1">
      <c r="A54" s="459" t="s">
        <v>57</v>
      </c>
      <c r="B54" s="459"/>
      <c r="C54" s="459"/>
      <c r="D54" s="459" t="s">
        <v>463</v>
      </c>
      <c r="E54" s="459"/>
      <c r="F54" s="459" t="s">
        <v>461</v>
      </c>
      <c r="G54" s="459"/>
      <c r="H54" s="459"/>
      <c r="I54" s="459"/>
      <c r="J54" s="459" t="s">
        <v>462</v>
      </c>
      <c r="K54" s="459"/>
      <c r="L54" s="459"/>
      <c r="M54" s="459"/>
      <c r="N54" s="459" t="s">
        <v>464</v>
      </c>
      <c r="O54" s="459"/>
    </row>
    <row r="55" spans="1:15" ht="42.75" customHeight="1">
      <c r="A55" s="459"/>
      <c r="B55" s="459"/>
      <c r="C55" s="459"/>
      <c r="D55" s="459"/>
      <c r="E55" s="459"/>
      <c r="F55" s="471" t="s">
        <v>146</v>
      </c>
      <c r="G55" s="471"/>
      <c r="H55" s="459" t="s">
        <v>147</v>
      </c>
      <c r="I55" s="459"/>
      <c r="J55" s="471" t="s">
        <v>146</v>
      </c>
      <c r="K55" s="471"/>
      <c r="L55" s="459" t="s">
        <v>147</v>
      </c>
      <c r="M55" s="459"/>
      <c r="N55" s="459"/>
      <c r="O55" s="459"/>
    </row>
    <row r="56" spans="1:15" ht="27" customHeight="1">
      <c r="A56" s="459">
        <v>1</v>
      </c>
      <c r="B56" s="459"/>
      <c r="C56" s="459"/>
      <c r="D56" s="474">
        <v>2</v>
      </c>
      <c r="E56" s="475"/>
      <c r="F56" s="474">
        <v>3</v>
      </c>
      <c r="G56" s="475"/>
      <c r="H56" s="477">
        <v>4</v>
      </c>
      <c r="I56" s="478"/>
      <c r="J56" s="477">
        <v>5</v>
      </c>
      <c r="K56" s="478"/>
      <c r="L56" s="477">
        <v>6</v>
      </c>
      <c r="M56" s="478"/>
      <c r="N56" s="477">
        <v>7</v>
      </c>
      <c r="O56" s="478"/>
    </row>
    <row r="57" spans="1:15" ht="30.75" customHeight="1">
      <c r="A57" s="432" t="s">
        <v>176</v>
      </c>
      <c r="B57" s="432"/>
      <c r="C57" s="432"/>
      <c r="D57" s="438"/>
      <c r="E57" s="440"/>
      <c r="F57" s="438"/>
      <c r="G57" s="440"/>
      <c r="H57" s="438"/>
      <c r="I57" s="440"/>
      <c r="J57" s="438"/>
      <c r="K57" s="440"/>
      <c r="L57" s="438"/>
      <c r="M57" s="440"/>
      <c r="N57" s="438">
        <f>D57+H57-L57</f>
        <v>0</v>
      </c>
      <c r="O57" s="440"/>
    </row>
    <row r="58" spans="1:15" ht="27.75" customHeight="1">
      <c r="A58" s="432" t="s">
        <v>78</v>
      </c>
      <c r="B58" s="432"/>
      <c r="C58" s="432"/>
      <c r="D58" s="438"/>
      <c r="E58" s="440"/>
      <c r="F58" s="438"/>
      <c r="G58" s="440"/>
      <c r="H58" s="438"/>
      <c r="I58" s="440"/>
      <c r="J58" s="438"/>
      <c r="K58" s="440"/>
      <c r="L58" s="438"/>
      <c r="M58" s="440"/>
      <c r="N58" s="438"/>
      <c r="O58" s="440"/>
    </row>
    <row r="59" spans="1:15" ht="30" customHeight="1">
      <c r="A59" s="432"/>
      <c r="B59" s="432"/>
      <c r="C59" s="432"/>
      <c r="D59" s="438"/>
      <c r="E59" s="440"/>
      <c r="F59" s="438"/>
      <c r="G59" s="440"/>
      <c r="H59" s="438"/>
      <c r="I59" s="440"/>
      <c r="J59" s="438"/>
      <c r="K59" s="440"/>
      <c r="L59" s="438"/>
      <c r="M59" s="440"/>
      <c r="N59" s="438"/>
      <c r="O59" s="440"/>
    </row>
    <row r="60" spans="1:15" s="54" customFormat="1" ht="30" customHeight="1">
      <c r="A60" s="432" t="s">
        <v>177</v>
      </c>
      <c r="B60" s="432"/>
      <c r="C60" s="432"/>
      <c r="D60" s="438"/>
      <c r="E60" s="440"/>
      <c r="F60" s="438"/>
      <c r="G60" s="440"/>
      <c r="H60" s="438"/>
      <c r="I60" s="440"/>
      <c r="J60" s="438"/>
      <c r="K60" s="440"/>
      <c r="L60" s="438"/>
      <c r="M60" s="440"/>
      <c r="N60" s="438">
        <f>D60+H60-L60</f>
        <v>0</v>
      </c>
      <c r="O60" s="440"/>
    </row>
    <row r="61" spans="1:15" s="54" customFormat="1" ht="30" customHeight="1">
      <c r="A61" s="432" t="s">
        <v>407</v>
      </c>
      <c r="B61" s="432"/>
      <c r="C61" s="432"/>
      <c r="D61" s="438"/>
      <c r="E61" s="440"/>
      <c r="F61" s="438"/>
      <c r="G61" s="440"/>
      <c r="H61" s="438"/>
      <c r="I61" s="440"/>
      <c r="J61" s="438"/>
      <c r="K61" s="440"/>
      <c r="L61" s="438"/>
      <c r="M61" s="440"/>
      <c r="N61" s="438"/>
      <c r="O61" s="440"/>
    </row>
    <row r="62" spans="1:15" s="54" customFormat="1" ht="30" customHeight="1">
      <c r="A62" s="432"/>
      <c r="B62" s="432"/>
      <c r="C62" s="432"/>
      <c r="D62" s="438"/>
      <c r="E62" s="440"/>
      <c r="F62" s="438"/>
      <c r="G62" s="440"/>
      <c r="H62" s="438"/>
      <c r="I62" s="440"/>
      <c r="J62" s="438"/>
      <c r="K62" s="440"/>
      <c r="L62" s="438"/>
      <c r="M62" s="440"/>
      <c r="N62" s="438"/>
      <c r="O62" s="440"/>
    </row>
    <row r="63" spans="1:15" s="54" customFormat="1" ht="30" customHeight="1">
      <c r="A63" s="432" t="s">
        <v>178</v>
      </c>
      <c r="B63" s="432"/>
      <c r="C63" s="432"/>
      <c r="D63" s="438"/>
      <c r="E63" s="440"/>
      <c r="F63" s="438"/>
      <c r="G63" s="440"/>
      <c r="H63" s="438"/>
      <c r="I63" s="440"/>
      <c r="J63" s="438"/>
      <c r="K63" s="440"/>
      <c r="L63" s="438"/>
      <c r="M63" s="440"/>
      <c r="N63" s="438">
        <f>D63+H63-L63</f>
        <v>0</v>
      </c>
      <c r="O63" s="440"/>
    </row>
    <row r="64" spans="1:15" s="54" customFormat="1" ht="30" customHeight="1">
      <c r="A64" s="432" t="s">
        <v>78</v>
      </c>
      <c r="B64" s="432"/>
      <c r="C64" s="432"/>
      <c r="D64" s="438"/>
      <c r="E64" s="440"/>
      <c r="F64" s="438"/>
      <c r="G64" s="440"/>
      <c r="H64" s="438"/>
      <c r="I64" s="440"/>
      <c r="J64" s="438"/>
      <c r="K64" s="440"/>
      <c r="L64" s="438"/>
      <c r="M64" s="440"/>
      <c r="N64" s="438"/>
      <c r="O64" s="440"/>
    </row>
    <row r="65" spans="1:15" s="54" customFormat="1" ht="30" customHeight="1">
      <c r="A65" s="432"/>
      <c r="B65" s="432"/>
      <c r="C65" s="432"/>
      <c r="D65" s="438"/>
      <c r="E65" s="440"/>
      <c r="F65" s="438"/>
      <c r="G65" s="440"/>
      <c r="H65" s="438"/>
      <c r="I65" s="440"/>
      <c r="J65" s="438"/>
      <c r="K65" s="440"/>
      <c r="L65" s="438"/>
      <c r="M65" s="440"/>
      <c r="N65" s="438"/>
      <c r="O65" s="440"/>
    </row>
    <row r="66" spans="1:15" ht="51" customHeight="1">
      <c r="A66" s="437" t="s">
        <v>50</v>
      </c>
      <c r="B66" s="437"/>
      <c r="C66" s="437"/>
      <c r="D66" s="446">
        <f>SUM(D57,D60,D63)</f>
        <v>0</v>
      </c>
      <c r="E66" s="448"/>
      <c r="F66" s="446">
        <f>SUM(F57,F60,F63)</f>
        <v>0</v>
      </c>
      <c r="G66" s="448"/>
      <c r="H66" s="446">
        <f>SUM(H57,H60,H63)</f>
        <v>0</v>
      </c>
      <c r="I66" s="448"/>
      <c r="J66" s="446">
        <f>SUM(J57,J60,J63)</f>
        <v>0</v>
      </c>
      <c r="K66" s="448"/>
      <c r="L66" s="446">
        <f>SUM(L57,L60,L63)</f>
        <v>0</v>
      </c>
      <c r="M66" s="448"/>
      <c r="N66" s="446">
        <f>D66+H66-L66</f>
        <v>0</v>
      </c>
      <c r="O66" s="448"/>
    </row>
    <row r="67" spans="1:15">
      <c r="A67" s="21"/>
      <c r="B67" s="26"/>
      <c r="C67" s="35"/>
      <c r="D67" s="35"/>
      <c r="E67" s="35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>
      <c r="A68" s="21"/>
      <c r="B68" s="26"/>
      <c r="C68" s="35"/>
      <c r="D68" s="35"/>
      <c r="E68" s="35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>
      <c r="A69" s="51"/>
      <c r="B69" s="26"/>
      <c r="C69" s="35"/>
      <c r="D69" s="35"/>
      <c r="E69" s="35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>
      <c r="A70" s="33"/>
      <c r="B70" s="26"/>
      <c r="C70" s="35"/>
      <c r="D70" s="35"/>
      <c r="E70" s="35"/>
      <c r="F70" s="33"/>
      <c r="G70" s="33"/>
      <c r="H70" s="21"/>
      <c r="I70" s="21"/>
      <c r="J70" s="21"/>
      <c r="K70" s="21"/>
      <c r="L70" s="427"/>
      <c r="M70" s="428"/>
      <c r="N70" s="428"/>
      <c r="O70" s="428"/>
    </row>
    <row r="71" spans="1:15">
      <c r="A71" s="21"/>
      <c r="B71" s="26"/>
      <c r="C71" s="35"/>
      <c r="D71" s="35"/>
      <c r="E71" s="35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>
      <c r="A72" s="21"/>
      <c r="B72" s="26"/>
      <c r="C72" s="35"/>
      <c r="D72" s="35"/>
      <c r="E72" s="35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>
      <c r="A73" s="21"/>
      <c r="B73" s="26"/>
      <c r="C73" s="35"/>
      <c r="D73" s="35"/>
      <c r="E73" s="35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>
      <c r="A74" s="21"/>
      <c r="B74" s="26"/>
      <c r="C74" s="35"/>
      <c r="D74" s="35"/>
      <c r="E74" s="35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>
      <c r="A75" s="21"/>
      <c r="B75" s="26"/>
      <c r="C75" s="35"/>
      <c r="D75" s="35"/>
      <c r="E75" s="35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>
      <c r="A76" s="21"/>
      <c r="B76" s="26"/>
      <c r="C76" s="35"/>
      <c r="D76" s="35"/>
      <c r="E76" s="35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>
      <c r="C77" s="5"/>
      <c r="D77" s="5"/>
      <c r="E77" s="5"/>
    </row>
    <row r="78" spans="1:15">
      <c r="C78" s="5"/>
      <c r="D78" s="5"/>
      <c r="E78" s="5"/>
    </row>
    <row r="79" spans="1:15">
      <c r="C79" s="5"/>
      <c r="D79" s="5"/>
      <c r="E79" s="5"/>
    </row>
    <row r="80" spans="1:15">
      <c r="C80" s="5"/>
      <c r="D80" s="5"/>
      <c r="E80" s="5"/>
    </row>
  </sheetData>
  <mergeCells count="248">
    <mergeCell ref="C23:E23"/>
    <mergeCell ref="C24:E24"/>
    <mergeCell ref="C25:E25"/>
    <mergeCell ref="A31:C32"/>
    <mergeCell ref="A42:C42"/>
    <mergeCell ref="A33:C33"/>
    <mergeCell ref="A34:C34"/>
    <mergeCell ref="D48:E48"/>
    <mergeCell ref="D47:E47"/>
    <mergeCell ref="B47:C47"/>
    <mergeCell ref="A37:C37"/>
    <mergeCell ref="A39:C39"/>
    <mergeCell ref="A38:C38"/>
    <mergeCell ref="A40:C40"/>
    <mergeCell ref="A41:C41"/>
    <mergeCell ref="L22:M22"/>
    <mergeCell ref="L23:M23"/>
    <mergeCell ref="L18:M18"/>
    <mergeCell ref="L19:M19"/>
    <mergeCell ref="L20:M20"/>
    <mergeCell ref="N21:O21"/>
    <mergeCell ref="N22:O22"/>
    <mergeCell ref="N23:O23"/>
    <mergeCell ref="F24:H24"/>
    <mergeCell ref="I21:K21"/>
    <mergeCell ref="I22:K22"/>
    <mergeCell ref="L21:M21"/>
    <mergeCell ref="L24:M24"/>
    <mergeCell ref="F21:H21"/>
    <mergeCell ref="F22:H22"/>
    <mergeCell ref="F23:H23"/>
    <mergeCell ref="N24:O24"/>
    <mergeCell ref="H47:J47"/>
    <mergeCell ref="C19:E19"/>
    <mergeCell ref="C20:E20"/>
    <mergeCell ref="C21:E21"/>
    <mergeCell ref="C22:E22"/>
    <mergeCell ref="F55:G55"/>
    <mergeCell ref="N17:O17"/>
    <mergeCell ref="N18:O18"/>
    <mergeCell ref="N19:O19"/>
    <mergeCell ref="N20:O20"/>
    <mergeCell ref="L17:M17"/>
    <mergeCell ref="A29:J29"/>
    <mergeCell ref="D31:F31"/>
    <mergeCell ref="F20:H20"/>
    <mergeCell ref="I17:K17"/>
    <mergeCell ref="I18:K18"/>
    <mergeCell ref="I19:K19"/>
    <mergeCell ref="I20:K20"/>
    <mergeCell ref="F17:H17"/>
    <mergeCell ref="F18:H18"/>
    <mergeCell ref="F19:H19"/>
    <mergeCell ref="G31:I31"/>
    <mergeCell ref="C18:E18"/>
    <mergeCell ref="N25:O25"/>
    <mergeCell ref="L25:M25"/>
    <mergeCell ref="I24:K24"/>
    <mergeCell ref="I25:K25"/>
    <mergeCell ref="I23:K23"/>
    <mergeCell ref="F25:H25"/>
    <mergeCell ref="N66:O66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L57:M57"/>
    <mergeCell ref="J64:K64"/>
    <mergeCell ref="J58:K58"/>
    <mergeCell ref="L59:M59"/>
    <mergeCell ref="J59:K59"/>
    <mergeCell ref="L61:M61"/>
    <mergeCell ref="J61:K61"/>
    <mergeCell ref="D49:E49"/>
    <mergeCell ref="H50:J50"/>
    <mergeCell ref="F49:G49"/>
    <mergeCell ref="F57:G57"/>
    <mergeCell ref="H55:I55"/>
    <mergeCell ref="K49:L49"/>
    <mergeCell ref="M49:O49"/>
    <mergeCell ref="H59:I59"/>
    <mergeCell ref="H62:I62"/>
    <mergeCell ref="N64:O64"/>
    <mergeCell ref="H49:J49"/>
    <mergeCell ref="L64:M64"/>
    <mergeCell ref="H64:I64"/>
    <mergeCell ref="L60:M60"/>
    <mergeCell ref="H61:I61"/>
    <mergeCell ref="N60:O60"/>
    <mergeCell ref="L58:M58"/>
    <mergeCell ref="N62:O62"/>
    <mergeCell ref="H63:I63"/>
    <mergeCell ref="J63:K63"/>
    <mergeCell ref="L63:M63"/>
    <mergeCell ref="N63:O63"/>
    <mergeCell ref="J62:K62"/>
    <mergeCell ref="L62:M62"/>
    <mergeCell ref="A56:C56"/>
    <mergeCell ref="D56:E56"/>
    <mergeCell ref="F56:G56"/>
    <mergeCell ref="D57:E57"/>
    <mergeCell ref="N61:O61"/>
    <mergeCell ref="N57:O57"/>
    <mergeCell ref="J57:K57"/>
    <mergeCell ref="H57:I57"/>
    <mergeCell ref="L56:M56"/>
    <mergeCell ref="N56:O56"/>
    <mergeCell ref="N59:O59"/>
    <mergeCell ref="D58:E58"/>
    <mergeCell ref="F58:G58"/>
    <mergeCell ref="H60:I60"/>
    <mergeCell ref="J60:K60"/>
    <mergeCell ref="H58:I58"/>
    <mergeCell ref="N58:O58"/>
    <mergeCell ref="F47:G47"/>
    <mergeCell ref="A66:C66"/>
    <mergeCell ref="D59:E59"/>
    <mergeCell ref="F59:G59"/>
    <mergeCell ref="A64:C64"/>
    <mergeCell ref="D62:E62"/>
    <mergeCell ref="F62:G62"/>
    <mergeCell ref="A63:C63"/>
    <mergeCell ref="A62:C62"/>
    <mergeCell ref="A65:C65"/>
    <mergeCell ref="A60:C60"/>
    <mergeCell ref="D63:E63"/>
    <mergeCell ref="F63:G63"/>
    <mergeCell ref="B49:C49"/>
    <mergeCell ref="A58:C58"/>
    <mergeCell ref="D64:E64"/>
    <mergeCell ref="F64:G64"/>
    <mergeCell ref="A59:C59"/>
    <mergeCell ref="D61:E61"/>
    <mergeCell ref="A61:C61"/>
    <mergeCell ref="F61:G61"/>
    <mergeCell ref="D60:E60"/>
    <mergeCell ref="F60:G60"/>
    <mergeCell ref="A57:C57"/>
    <mergeCell ref="M48:O48"/>
    <mergeCell ref="K48:L48"/>
    <mergeCell ref="K47:L47"/>
    <mergeCell ref="B48:C48"/>
    <mergeCell ref="H48:J48"/>
    <mergeCell ref="K46:L46"/>
    <mergeCell ref="M46:O46"/>
    <mergeCell ref="B46:C46"/>
    <mergeCell ref="H56:I56"/>
    <mergeCell ref="K50:L50"/>
    <mergeCell ref="J56:K56"/>
    <mergeCell ref="J54:M54"/>
    <mergeCell ref="J55:K55"/>
    <mergeCell ref="L55:M55"/>
    <mergeCell ref="M47:O47"/>
    <mergeCell ref="N54:O55"/>
    <mergeCell ref="M50:O50"/>
    <mergeCell ref="A52:O52"/>
    <mergeCell ref="B50:C50"/>
    <mergeCell ref="D50:E50"/>
    <mergeCell ref="F50:G50"/>
    <mergeCell ref="D54:E55"/>
    <mergeCell ref="A54:C55"/>
    <mergeCell ref="F54:I54"/>
    <mergeCell ref="A2:O2"/>
    <mergeCell ref="A3:O3"/>
    <mergeCell ref="I11:K11"/>
    <mergeCell ref="F48:G48"/>
    <mergeCell ref="D46:E46"/>
    <mergeCell ref="J31:L31"/>
    <mergeCell ref="M31:O31"/>
    <mergeCell ref="A44:O44"/>
    <mergeCell ref="F46:G46"/>
    <mergeCell ref="H46:J46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F12:H12"/>
    <mergeCell ref="F13:H13"/>
    <mergeCell ref="I14:K14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A14:B14"/>
    <mergeCell ref="A15:B15"/>
    <mergeCell ref="A16:B16"/>
    <mergeCell ref="F16:H16"/>
    <mergeCell ref="L14:M14"/>
    <mergeCell ref="L15:M15"/>
    <mergeCell ref="F14:H14"/>
    <mergeCell ref="L16:M16"/>
    <mergeCell ref="I16:K16"/>
    <mergeCell ref="F15:H15"/>
    <mergeCell ref="I15:K15"/>
    <mergeCell ref="L70:O70"/>
    <mergeCell ref="C15:E15"/>
    <mergeCell ref="C16:E16"/>
    <mergeCell ref="C17:E17"/>
    <mergeCell ref="A24:B24"/>
    <mergeCell ref="N15:O15"/>
    <mergeCell ref="N16:O16"/>
    <mergeCell ref="A27:O27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</mergeCells>
  <phoneticPr fontId="3" type="noConversion"/>
  <pageMargins left="0.23622047244094491" right="0.15748031496062992" top="0.19685039370078741" bottom="0.19685039370078741" header="0.31496062992125984" footer="0.15748031496062992"/>
  <pageSetup paperSize="9" scale="52" orientation="landscape" horizontalDpi="1200" verticalDpi="1200" r:id="rId1"/>
  <headerFooter alignWithMargins="0"/>
  <ignoredErrors>
    <ignoredError sqref="L22:M25 O11:O25 D24:E25 G25:H25 D22:E23 O10 N10:N25 G22:H22 G23:H23 G24:H24 J22:K22 J23:K23 J24:K24 J25:K25 M34:O34" evalError="1"/>
    <ignoredError sqref="D42 G4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4"/>
  <sheetViews>
    <sheetView view="pageBreakPreview" topLeftCell="A20" zoomScale="60" zoomScaleNormal="50" workbookViewId="0">
      <selection activeCell="V40" sqref="V40"/>
    </sheetView>
  </sheetViews>
  <sheetFormatPr defaultColWidth="9.08984375" defaultRowHeight="18"/>
  <cols>
    <col min="1" max="2" width="4.453125" style="1" customWidth="1"/>
    <col min="3" max="3" width="28.6328125" style="1" customWidth="1"/>
    <col min="4" max="6" width="8.453125" style="1" customWidth="1"/>
    <col min="7" max="9" width="11.36328125" style="1" customWidth="1"/>
    <col min="10" max="10" width="8.6328125" style="1" customWidth="1"/>
    <col min="11" max="11" width="10.08984375" style="1" customWidth="1"/>
    <col min="12" max="12" width="9" style="1" customWidth="1"/>
    <col min="13" max="13" width="12.36328125" style="1" customWidth="1"/>
    <col min="14" max="14" width="12.54296875" style="1" customWidth="1"/>
    <col min="15" max="15" width="14.54296875" style="1" customWidth="1"/>
    <col min="16" max="16" width="14" style="1" customWidth="1"/>
    <col min="17" max="17" width="12.54296875" style="1" customWidth="1"/>
    <col min="18" max="18" width="12.36328125" style="1" customWidth="1"/>
    <col min="19" max="19" width="14.54296875" style="1" customWidth="1"/>
    <col min="20" max="20" width="14" style="1" customWidth="1"/>
    <col min="21" max="21" width="12.54296875" style="1" customWidth="1"/>
    <col min="22" max="22" width="12.36328125" style="1" customWidth="1"/>
    <col min="23" max="23" width="14.90625" style="1" customWidth="1"/>
    <col min="24" max="24" width="14" style="1" customWidth="1"/>
    <col min="25" max="25" width="12.54296875" style="1" customWidth="1"/>
    <col min="26" max="26" width="12.36328125" style="1" customWidth="1"/>
    <col min="27" max="27" width="14.54296875" style="1" customWidth="1"/>
    <col min="28" max="28" width="13.6328125" style="1" customWidth="1"/>
    <col min="29" max="29" width="12.36328125" style="1" customWidth="1"/>
    <col min="30" max="31" width="14.54296875" style="1" customWidth="1"/>
    <col min="32" max="32" width="14" style="1" customWidth="1"/>
    <col min="33" max="16384" width="9.08984375" style="1"/>
  </cols>
  <sheetData>
    <row r="1" spans="1:32" ht="18.75" customHeight="1"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576" t="s">
        <v>363</v>
      </c>
      <c r="AE1" s="576"/>
      <c r="AF1" s="576"/>
    </row>
    <row r="2" spans="1:32" ht="18.75" customHeight="1">
      <c r="C2" s="74" t="s">
        <v>354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4" t="s">
        <v>384</v>
      </c>
    </row>
    <row r="4" spans="1:32" s="21" customFormat="1" ht="45.75" customHeight="1">
      <c r="A4" s="568" t="s">
        <v>47</v>
      </c>
      <c r="B4" s="530" t="s">
        <v>124</v>
      </c>
      <c r="C4" s="531"/>
      <c r="D4" s="491" t="s">
        <v>125</v>
      </c>
      <c r="E4" s="492"/>
      <c r="F4" s="492"/>
      <c r="G4" s="491" t="s">
        <v>193</v>
      </c>
      <c r="H4" s="492"/>
      <c r="I4" s="492"/>
      <c r="J4" s="492"/>
      <c r="K4" s="492"/>
      <c r="L4" s="492"/>
      <c r="M4" s="492"/>
      <c r="N4" s="492"/>
      <c r="O4" s="492"/>
      <c r="P4" s="492"/>
      <c r="Q4" s="493"/>
      <c r="R4" s="477" t="s">
        <v>126</v>
      </c>
      <c r="S4" s="479"/>
      <c r="T4" s="479"/>
      <c r="U4" s="479"/>
      <c r="V4" s="479"/>
      <c r="W4" s="479"/>
      <c r="X4" s="479"/>
      <c r="Y4" s="479"/>
      <c r="Z4" s="478"/>
      <c r="AA4" s="459" t="s">
        <v>328</v>
      </c>
      <c r="AB4" s="471"/>
      <c r="AC4" s="471"/>
      <c r="AD4" s="459" t="s">
        <v>329</v>
      </c>
      <c r="AE4" s="471"/>
      <c r="AF4" s="471"/>
    </row>
    <row r="5" spans="1:32" s="21" customFormat="1" ht="77.25" customHeight="1">
      <c r="A5" s="569"/>
      <c r="B5" s="534"/>
      <c r="C5" s="535"/>
      <c r="D5" s="494"/>
      <c r="E5" s="495"/>
      <c r="F5" s="495"/>
      <c r="G5" s="494"/>
      <c r="H5" s="495"/>
      <c r="I5" s="495"/>
      <c r="J5" s="495"/>
      <c r="K5" s="495"/>
      <c r="L5" s="495"/>
      <c r="M5" s="495"/>
      <c r="N5" s="495"/>
      <c r="O5" s="495"/>
      <c r="P5" s="495"/>
      <c r="Q5" s="496"/>
      <c r="R5" s="474" t="s">
        <v>465</v>
      </c>
      <c r="S5" s="476"/>
      <c r="T5" s="475"/>
      <c r="U5" s="474" t="s">
        <v>466</v>
      </c>
      <c r="V5" s="476"/>
      <c r="W5" s="475"/>
      <c r="X5" s="474" t="s">
        <v>467</v>
      </c>
      <c r="Y5" s="476"/>
      <c r="Z5" s="475"/>
      <c r="AA5" s="471"/>
      <c r="AB5" s="471"/>
      <c r="AC5" s="471"/>
      <c r="AD5" s="471"/>
      <c r="AE5" s="471"/>
      <c r="AF5" s="471"/>
    </row>
    <row r="6" spans="1:32" s="21" customFormat="1" ht="28.5" customHeight="1">
      <c r="A6" s="77">
        <v>1</v>
      </c>
      <c r="B6" s="536">
        <v>2</v>
      </c>
      <c r="C6" s="537"/>
      <c r="D6" s="474">
        <v>3</v>
      </c>
      <c r="E6" s="476"/>
      <c r="F6" s="476"/>
      <c r="G6" s="474">
        <v>4</v>
      </c>
      <c r="H6" s="476"/>
      <c r="I6" s="476"/>
      <c r="J6" s="476"/>
      <c r="K6" s="476"/>
      <c r="L6" s="476"/>
      <c r="M6" s="476"/>
      <c r="N6" s="476"/>
      <c r="O6" s="476"/>
      <c r="P6" s="476"/>
      <c r="Q6" s="475"/>
      <c r="R6" s="474">
        <v>5</v>
      </c>
      <c r="S6" s="476"/>
      <c r="T6" s="475"/>
      <c r="U6" s="474">
        <v>6</v>
      </c>
      <c r="V6" s="476"/>
      <c r="W6" s="475"/>
      <c r="X6" s="477">
        <v>7</v>
      </c>
      <c r="Y6" s="479"/>
      <c r="Z6" s="478"/>
      <c r="AA6" s="477">
        <v>8</v>
      </c>
      <c r="AB6" s="479"/>
      <c r="AC6" s="478"/>
      <c r="AD6" s="477">
        <v>9</v>
      </c>
      <c r="AE6" s="479"/>
      <c r="AF6" s="478"/>
    </row>
    <row r="7" spans="1:32" s="21" customFormat="1" ht="34.5" customHeight="1">
      <c r="A7" s="77"/>
      <c r="B7" s="566" t="s">
        <v>505</v>
      </c>
      <c r="C7" s="567"/>
      <c r="D7" s="545">
        <v>2006</v>
      </c>
      <c r="E7" s="546"/>
      <c r="F7" s="546"/>
      <c r="G7" s="545" t="s">
        <v>506</v>
      </c>
      <c r="H7" s="546"/>
      <c r="I7" s="546"/>
      <c r="J7" s="546"/>
      <c r="K7" s="546"/>
      <c r="L7" s="546"/>
      <c r="M7" s="546"/>
      <c r="N7" s="546"/>
      <c r="O7" s="546"/>
      <c r="P7" s="546"/>
      <c r="Q7" s="547"/>
      <c r="R7" s="560">
        <v>43.2</v>
      </c>
      <c r="S7" s="561"/>
      <c r="T7" s="562"/>
      <c r="U7" s="560">
        <v>70</v>
      </c>
      <c r="V7" s="561"/>
      <c r="W7" s="562"/>
      <c r="X7" s="560">
        <v>5.6</v>
      </c>
      <c r="Y7" s="561"/>
      <c r="Z7" s="562"/>
      <c r="AA7" s="560">
        <f>X7-U7</f>
        <v>-64.400000000000006</v>
      </c>
      <c r="AB7" s="561"/>
      <c r="AC7" s="562"/>
      <c r="AD7" s="563">
        <f>(X7/U7)*100</f>
        <v>8</v>
      </c>
      <c r="AE7" s="564"/>
      <c r="AF7" s="565"/>
    </row>
    <row r="8" spans="1:32" s="21" customFormat="1" ht="37.5" customHeight="1">
      <c r="A8" s="557" t="s">
        <v>50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9"/>
      <c r="R8" s="522">
        <f>SUM(R7:R7)</f>
        <v>43.2</v>
      </c>
      <c r="S8" s="523"/>
      <c r="T8" s="524"/>
      <c r="U8" s="522">
        <f>SUM(U7:U7)</f>
        <v>70</v>
      </c>
      <c r="V8" s="523"/>
      <c r="W8" s="524"/>
      <c r="X8" s="522">
        <f>SUM(X7:X7)</f>
        <v>5.6</v>
      </c>
      <c r="Y8" s="523"/>
      <c r="Z8" s="524"/>
      <c r="AA8" s="522">
        <f>X8-U8</f>
        <v>-64.400000000000006</v>
      </c>
      <c r="AB8" s="523"/>
      <c r="AC8" s="524"/>
      <c r="AD8" s="519">
        <f>(X8/U8)*100</f>
        <v>8</v>
      </c>
      <c r="AE8" s="520"/>
      <c r="AF8" s="521"/>
    </row>
    <row r="9" spans="1:32" s="21" customFormat="1" ht="11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6"/>
      <c r="AF9" s="36"/>
    </row>
    <row r="10" spans="1:32" s="21" customFormat="1" ht="10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8"/>
      <c r="P10" s="38"/>
      <c r="Q10" s="38"/>
      <c r="R10" s="39"/>
      <c r="S10" s="39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1"/>
      <c r="AF10" s="41"/>
    </row>
    <row r="11" spans="1:32" s="42" customFormat="1" ht="18.75" customHeight="1">
      <c r="C11" s="76" t="s">
        <v>355</v>
      </c>
    </row>
    <row r="12" spans="1:32" s="42" customFormat="1" ht="18.75" customHeight="1">
      <c r="AF12" s="28" t="s">
        <v>384</v>
      </c>
    </row>
    <row r="13" spans="1:32" s="21" customFormat="1" ht="45.75" customHeight="1">
      <c r="A13" s="514" t="s">
        <v>47</v>
      </c>
      <c r="B13" s="530" t="s">
        <v>127</v>
      </c>
      <c r="C13" s="531"/>
      <c r="D13" s="459" t="s">
        <v>124</v>
      </c>
      <c r="E13" s="459"/>
      <c r="F13" s="459"/>
      <c r="G13" s="459"/>
      <c r="H13" s="491" t="s">
        <v>193</v>
      </c>
      <c r="I13" s="492"/>
      <c r="J13" s="492"/>
      <c r="K13" s="492"/>
      <c r="L13" s="492"/>
      <c r="M13" s="492"/>
      <c r="N13" s="492"/>
      <c r="O13" s="493"/>
      <c r="P13" s="491" t="s">
        <v>290</v>
      </c>
      <c r="Q13" s="493"/>
      <c r="R13" s="477" t="s">
        <v>126</v>
      </c>
      <c r="S13" s="479"/>
      <c r="T13" s="479"/>
      <c r="U13" s="479"/>
      <c r="V13" s="479"/>
      <c r="W13" s="479"/>
      <c r="X13" s="479"/>
      <c r="Y13" s="479"/>
      <c r="Z13" s="478"/>
      <c r="AA13" s="459" t="s">
        <v>328</v>
      </c>
      <c r="AB13" s="471"/>
      <c r="AC13" s="471"/>
      <c r="AD13" s="459" t="s">
        <v>329</v>
      </c>
      <c r="AE13" s="471"/>
      <c r="AF13" s="471"/>
    </row>
    <row r="14" spans="1:32" s="21" customFormat="1" ht="24.9" customHeight="1">
      <c r="A14" s="514"/>
      <c r="B14" s="532"/>
      <c r="C14" s="533"/>
      <c r="D14" s="459"/>
      <c r="E14" s="459"/>
      <c r="F14" s="459"/>
      <c r="G14" s="459"/>
      <c r="H14" s="510"/>
      <c r="I14" s="515"/>
      <c r="J14" s="515"/>
      <c r="K14" s="515"/>
      <c r="L14" s="515"/>
      <c r="M14" s="515"/>
      <c r="N14" s="515"/>
      <c r="O14" s="511"/>
      <c r="P14" s="510"/>
      <c r="Q14" s="511"/>
      <c r="R14" s="491" t="s">
        <v>468</v>
      </c>
      <c r="S14" s="492"/>
      <c r="T14" s="493"/>
      <c r="U14" s="491" t="s">
        <v>466</v>
      </c>
      <c r="V14" s="492"/>
      <c r="W14" s="493"/>
      <c r="X14" s="491" t="s">
        <v>467</v>
      </c>
      <c r="Y14" s="549"/>
      <c r="Z14" s="550"/>
      <c r="AA14" s="471"/>
      <c r="AB14" s="471"/>
      <c r="AC14" s="471"/>
      <c r="AD14" s="471"/>
      <c r="AE14" s="471"/>
      <c r="AF14" s="471"/>
    </row>
    <row r="15" spans="1:32" s="21" customFormat="1" ht="48" customHeight="1">
      <c r="A15" s="514"/>
      <c r="B15" s="534"/>
      <c r="C15" s="535"/>
      <c r="D15" s="459"/>
      <c r="E15" s="459"/>
      <c r="F15" s="459"/>
      <c r="G15" s="459"/>
      <c r="H15" s="494"/>
      <c r="I15" s="495"/>
      <c r="J15" s="495"/>
      <c r="K15" s="495"/>
      <c r="L15" s="495"/>
      <c r="M15" s="495"/>
      <c r="N15" s="495"/>
      <c r="O15" s="496"/>
      <c r="P15" s="494"/>
      <c r="Q15" s="496"/>
      <c r="R15" s="494"/>
      <c r="S15" s="495"/>
      <c r="T15" s="496"/>
      <c r="U15" s="494"/>
      <c r="V15" s="495"/>
      <c r="W15" s="496"/>
      <c r="X15" s="551"/>
      <c r="Y15" s="552"/>
      <c r="Z15" s="553"/>
      <c r="AA15" s="471"/>
      <c r="AB15" s="471"/>
      <c r="AC15" s="471"/>
      <c r="AD15" s="471"/>
      <c r="AE15" s="471"/>
      <c r="AF15" s="471"/>
    </row>
    <row r="16" spans="1:32" s="21" customFormat="1" ht="28.5" customHeight="1">
      <c r="A16" s="78">
        <v>1</v>
      </c>
      <c r="B16" s="536">
        <v>2</v>
      </c>
      <c r="C16" s="537"/>
      <c r="D16" s="459">
        <v>3</v>
      </c>
      <c r="E16" s="459"/>
      <c r="F16" s="459"/>
      <c r="G16" s="459"/>
      <c r="H16" s="474">
        <v>4</v>
      </c>
      <c r="I16" s="476"/>
      <c r="J16" s="476"/>
      <c r="K16" s="476"/>
      <c r="L16" s="476"/>
      <c r="M16" s="476"/>
      <c r="N16" s="476"/>
      <c r="O16" s="475"/>
      <c r="P16" s="474">
        <v>5</v>
      </c>
      <c r="Q16" s="475"/>
      <c r="R16" s="474">
        <v>6</v>
      </c>
      <c r="S16" s="476"/>
      <c r="T16" s="475"/>
      <c r="U16" s="474">
        <v>7</v>
      </c>
      <c r="V16" s="476"/>
      <c r="W16" s="475"/>
      <c r="X16" s="474">
        <v>8</v>
      </c>
      <c r="Y16" s="476"/>
      <c r="Z16" s="475"/>
      <c r="AA16" s="474">
        <v>9</v>
      </c>
      <c r="AB16" s="476"/>
      <c r="AC16" s="475"/>
      <c r="AD16" s="474">
        <v>10</v>
      </c>
      <c r="AE16" s="476"/>
      <c r="AF16" s="475"/>
    </row>
    <row r="17" spans="1:32" s="21" customFormat="1" ht="30.75" customHeight="1">
      <c r="A17" s="79"/>
      <c r="B17" s="583"/>
      <c r="C17" s="584"/>
      <c r="D17" s="473"/>
      <c r="E17" s="473"/>
      <c r="F17" s="473"/>
      <c r="G17" s="473"/>
      <c r="H17" s="585"/>
      <c r="I17" s="586"/>
      <c r="J17" s="586"/>
      <c r="K17" s="586"/>
      <c r="L17" s="586"/>
      <c r="M17" s="586"/>
      <c r="N17" s="586"/>
      <c r="O17" s="587"/>
      <c r="P17" s="538"/>
      <c r="Q17" s="539"/>
      <c r="R17" s="438"/>
      <c r="S17" s="439"/>
      <c r="T17" s="440"/>
      <c r="U17" s="438"/>
      <c r="V17" s="439"/>
      <c r="W17" s="440"/>
      <c r="X17" s="438"/>
      <c r="Y17" s="439"/>
      <c r="Z17" s="440"/>
      <c r="AA17" s="438">
        <f>X17-U17</f>
        <v>0</v>
      </c>
      <c r="AB17" s="439"/>
      <c r="AC17" s="440"/>
      <c r="AD17" s="554" t="e">
        <f>(X17/U17)*100</f>
        <v>#DIV/0!</v>
      </c>
      <c r="AE17" s="555"/>
      <c r="AF17" s="556"/>
    </row>
    <row r="18" spans="1:32" s="21" customFormat="1" ht="38.25" customHeight="1">
      <c r="A18" s="557" t="s">
        <v>50</v>
      </c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9"/>
      <c r="R18" s="446">
        <f>SUM(R17:R17)</f>
        <v>0</v>
      </c>
      <c r="S18" s="447"/>
      <c r="T18" s="448"/>
      <c r="U18" s="446">
        <f>SUM(U17:U17)</f>
        <v>0</v>
      </c>
      <c r="V18" s="447"/>
      <c r="W18" s="448"/>
      <c r="X18" s="446">
        <f>SUM(X17:X17)</f>
        <v>0</v>
      </c>
      <c r="Y18" s="447"/>
      <c r="Z18" s="448"/>
      <c r="AA18" s="446">
        <f>X18-U18</f>
        <v>0</v>
      </c>
      <c r="AB18" s="447"/>
      <c r="AC18" s="448"/>
      <c r="AD18" s="580" t="e">
        <f>(X18/U18)*100</f>
        <v>#DIV/0!</v>
      </c>
      <c r="AE18" s="581"/>
      <c r="AF18" s="582"/>
    </row>
    <row r="19" spans="1:32" s="21" customFormat="1" ht="20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2"/>
      <c r="R19" s="80"/>
      <c r="S19" s="80"/>
      <c r="T19" s="80"/>
      <c r="U19" s="80"/>
      <c r="V19" s="80"/>
      <c r="W19" s="62"/>
      <c r="X19" s="62"/>
      <c r="Y19" s="62"/>
      <c r="Z19" s="62"/>
      <c r="AA19" s="62"/>
      <c r="AB19" s="62"/>
      <c r="AC19" s="62"/>
      <c r="AD19" s="62"/>
      <c r="AE19" s="62"/>
      <c r="AF19" s="80"/>
    </row>
    <row r="20" spans="1:32" s="21" customFormat="1" ht="16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2"/>
      <c r="R20" s="80"/>
      <c r="S20" s="80"/>
      <c r="T20" s="80"/>
      <c r="U20" s="80"/>
      <c r="V20" s="80"/>
      <c r="W20" s="62"/>
      <c r="X20" s="62"/>
      <c r="Y20" s="62"/>
      <c r="Z20" s="62"/>
      <c r="AA20" s="62"/>
      <c r="AB20" s="62"/>
      <c r="AC20" s="62"/>
      <c r="AD20" s="62"/>
      <c r="AE20" s="62"/>
      <c r="AF20" s="80"/>
    </row>
    <row r="21" spans="1:32" s="42" customFormat="1" ht="18.75" customHeight="1">
      <c r="A21" s="75"/>
      <c r="B21" s="75"/>
      <c r="C21" s="75" t="s">
        <v>469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21" customFormat="1" ht="20.5">
      <c r="A22" s="81"/>
      <c r="B22" s="81"/>
      <c r="C22" s="81"/>
      <c r="D22" s="81"/>
      <c r="E22" s="81"/>
      <c r="F22" s="81"/>
      <c r="G22" s="81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1"/>
      <c r="X22" s="62"/>
      <c r="Y22" s="62"/>
      <c r="Z22" s="548"/>
      <c r="AA22" s="548"/>
      <c r="AB22" s="548"/>
      <c r="AC22" s="62"/>
      <c r="AD22" s="548" t="s">
        <v>330</v>
      </c>
      <c r="AE22" s="548"/>
      <c r="AF22" s="548"/>
    </row>
    <row r="23" spans="1:32" s="21" customFormat="1" ht="38.25" customHeight="1">
      <c r="A23" s="568" t="s">
        <v>47</v>
      </c>
      <c r="B23" s="530" t="s">
        <v>148</v>
      </c>
      <c r="C23" s="577"/>
      <c r="D23" s="577"/>
      <c r="E23" s="577"/>
      <c r="F23" s="577"/>
      <c r="G23" s="577"/>
      <c r="H23" s="577"/>
      <c r="I23" s="577"/>
      <c r="J23" s="577"/>
      <c r="K23" s="577"/>
      <c r="L23" s="531"/>
      <c r="M23" s="516" t="s">
        <v>49</v>
      </c>
      <c r="N23" s="517"/>
      <c r="O23" s="517"/>
      <c r="P23" s="518"/>
      <c r="Q23" s="516" t="s">
        <v>72</v>
      </c>
      <c r="R23" s="517"/>
      <c r="S23" s="517"/>
      <c r="T23" s="518"/>
      <c r="U23" s="516" t="s">
        <v>175</v>
      </c>
      <c r="V23" s="517"/>
      <c r="W23" s="517"/>
      <c r="X23" s="518"/>
      <c r="Y23" s="516" t="s">
        <v>591</v>
      </c>
      <c r="Z23" s="517"/>
      <c r="AA23" s="517"/>
      <c r="AB23" s="518"/>
      <c r="AC23" s="516" t="s">
        <v>50</v>
      </c>
      <c r="AD23" s="517"/>
      <c r="AE23" s="517"/>
      <c r="AF23" s="518"/>
    </row>
    <row r="24" spans="1:32" s="21" customFormat="1" ht="34.5" customHeight="1">
      <c r="A24" s="573"/>
      <c r="B24" s="532"/>
      <c r="C24" s="578"/>
      <c r="D24" s="578"/>
      <c r="E24" s="578"/>
      <c r="F24" s="578"/>
      <c r="G24" s="578"/>
      <c r="H24" s="578"/>
      <c r="I24" s="578"/>
      <c r="J24" s="578"/>
      <c r="K24" s="578"/>
      <c r="L24" s="533"/>
      <c r="M24" s="525" t="s">
        <v>146</v>
      </c>
      <c r="N24" s="525" t="s">
        <v>147</v>
      </c>
      <c r="O24" s="525" t="s">
        <v>158</v>
      </c>
      <c r="P24" s="525" t="s">
        <v>159</v>
      </c>
      <c r="Q24" s="525" t="s">
        <v>146</v>
      </c>
      <c r="R24" s="525" t="s">
        <v>147</v>
      </c>
      <c r="S24" s="525" t="s">
        <v>158</v>
      </c>
      <c r="T24" s="525" t="s">
        <v>159</v>
      </c>
      <c r="U24" s="525" t="s">
        <v>146</v>
      </c>
      <c r="V24" s="525" t="s">
        <v>147</v>
      </c>
      <c r="W24" s="525" t="s">
        <v>158</v>
      </c>
      <c r="X24" s="525" t="s">
        <v>159</v>
      </c>
      <c r="Y24" s="525" t="s">
        <v>146</v>
      </c>
      <c r="Z24" s="525" t="s">
        <v>147</v>
      </c>
      <c r="AA24" s="525" t="s">
        <v>158</v>
      </c>
      <c r="AB24" s="525" t="s">
        <v>159</v>
      </c>
      <c r="AC24" s="525" t="s">
        <v>146</v>
      </c>
      <c r="AD24" s="525" t="s">
        <v>147</v>
      </c>
      <c r="AE24" s="525" t="s">
        <v>158</v>
      </c>
      <c r="AF24" s="525" t="s">
        <v>159</v>
      </c>
    </row>
    <row r="25" spans="1:32" s="21" customFormat="1" ht="24.9" customHeight="1">
      <c r="A25" s="569"/>
      <c r="B25" s="534"/>
      <c r="C25" s="579"/>
      <c r="D25" s="579"/>
      <c r="E25" s="579"/>
      <c r="F25" s="579"/>
      <c r="G25" s="579"/>
      <c r="H25" s="579"/>
      <c r="I25" s="579"/>
      <c r="J25" s="579"/>
      <c r="K25" s="579"/>
      <c r="L25" s="535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6"/>
      <c r="AD25" s="526"/>
      <c r="AE25" s="526"/>
      <c r="AF25" s="526"/>
    </row>
    <row r="26" spans="1:32" s="21" customFormat="1" ht="33.75" customHeight="1">
      <c r="A26" s="79">
        <v>1</v>
      </c>
      <c r="B26" s="512">
        <v>2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83">
        <v>3</v>
      </c>
      <c r="N26" s="83">
        <v>4</v>
      </c>
      <c r="O26" s="83">
        <v>5</v>
      </c>
      <c r="P26" s="83">
        <v>6</v>
      </c>
      <c r="Q26" s="83">
        <v>7</v>
      </c>
      <c r="R26" s="83">
        <v>8</v>
      </c>
      <c r="S26" s="83">
        <v>9</v>
      </c>
      <c r="T26" s="83">
        <v>10</v>
      </c>
      <c r="U26" s="83">
        <v>11</v>
      </c>
      <c r="V26" s="83">
        <v>12</v>
      </c>
      <c r="W26" s="83">
        <v>13</v>
      </c>
      <c r="X26" s="83">
        <v>14</v>
      </c>
      <c r="Y26" s="83">
        <v>15</v>
      </c>
      <c r="Z26" s="83">
        <v>16</v>
      </c>
      <c r="AA26" s="83">
        <v>17</v>
      </c>
      <c r="AB26" s="83">
        <v>18</v>
      </c>
      <c r="AC26" s="83">
        <v>19</v>
      </c>
      <c r="AD26" s="83">
        <v>20</v>
      </c>
      <c r="AE26" s="83">
        <v>21</v>
      </c>
      <c r="AF26" s="83">
        <v>22</v>
      </c>
    </row>
    <row r="27" spans="1:32" s="21" customFormat="1" ht="33.75" customHeight="1">
      <c r="A27" s="344">
        <v>1</v>
      </c>
      <c r="B27" s="527" t="s">
        <v>578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9"/>
      <c r="M27" s="360"/>
      <c r="N27" s="360"/>
      <c r="O27" s="360"/>
      <c r="P27" s="360"/>
      <c r="Q27" s="360">
        <f>Q28+Q29</f>
        <v>150</v>
      </c>
      <c r="R27" s="360">
        <f>R28+R29</f>
        <v>132.5</v>
      </c>
      <c r="S27" s="361">
        <f t="shared" ref="S27:S37" si="0">R27-Q27</f>
        <v>-17.5</v>
      </c>
      <c r="T27" s="250">
        <f>R27/Q27*100</f>
        <v>88.333333333333329</v>
      </c>
      <c r="U27" s="360">
        <f>SUM(U28:U38)</f>
        <v>0</v>
      </c>
      <c r="V27" s="360">
        <f>SUM(V28:V38)</f>
        <v>48.300000000000004</v>
      </c>
      <c r="W27" s="360">
        <f>V27-U27</f>
        <v>48.300000000000004</v>
      </c>
      <c r="X27" s="301" t="e">
        <f>(V27/U27)*100</f>
        <v>#DIV/0!</v>
      </c>
      <c r="Y27" s="360">
        <f>SUM(Y28:Y38)</f>
        <v>0</v>
      </c>
      <c r="Z27" s="360">
        <f>SUM(Z28:Z38)</f>
        <v>438.5</v>
      </c>
      <c r="AA27" s="360">
        <f>Z27-Y27</f>
        <v>438.5</v>
      </c>
      <c r="AB27" s="301" t="e">
        <f>Z27/Y27*100</f>
        <v>#DIV/0!</v>
      </c>
      <c r="AC27" s="360">
        <f t="shared" ref="AC27:AD41" si="1">SUM(M27,Q27,U27,Y27)</f>
        <v>150</v>
      </c>
      <c r="AD27" s="360">
        <f t="shared" si="1"/>
        <v>619.29999999999995</v>
      </c>
      <c r="AE27" s="360">
        <f>AD27-AC27</f>
        <v>469.29999999999995</v>
      </c>
      <c r="AF27" s="360">
        <f>AD27/AC27*100</f>
        <v>412.86666666666667</v>
      </c>
    </row>
    <row r="28" spans="1:32" s="21" customFormat="1" ht="28.5" customHeight="1">
      <c r="A28" s="77"/>
      <c r="B28" s="506" t="s">
        <v>581</v>
      </c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361"/>
      <c r="N28" s="361"/>
      <c r="O28" s="361">
        <f>N28-M28</f>
        <v>0</v>
      </c>
      <c r="P28" s="251" t="e">
        <f>N28/M28*100</f>
        <v>#DIV/0!</v>
      </c>
      <c r="Q28" s="361">
        <v>125</v>
      </c>
      <c r="R28" s="361">
        <v>107.5</v>
      </c>
      <c r="S28" s="361">
        <f t="shared" si="0"/>
        <v>-17.5</v>
      </c>
      <c r="T28" s="250">
        <f>R28/Q28*100</f>
        <v>86</v>
      </c>
      <c r="U28" s="361"/>
      <c r="V28" s="361"/>
      <c r="W28" s="361">
        <f t="shared" ref="W28:W42" si="2">V28-U28</f>
        <v>0</v>
      </c>
      <c r="X28" s="273" t="e">
        <f t="shared" ref="X28:X42" si="3">(V28/U28)*100</f>
        <v>#DIV/0!</v>
      </c>
      <c r="Y28" s="361"/>
      <c r="Z28" s="361"/>
      <c r="AA28" s="361">
        <f>Z28-Y28</f>
        <v>0</v>
      </c>
      <c r="AB28" s="301" t="e">
        <f t="shared" ref="AB28:AB42" si="4">Z28/Y28*100</f>
        <v>#DIV/0!</v>
      </c>
      <c r="AC28" s="361">
        <f t="shared" si="1"/>
        <v>125</v>
      </c>
      <c r="AD28" s="361">
        <f t="shared" si="1"/>
        <v>107.5</v>
      </c>
      <c r="AE28" s="361">
        <f>AD28-AC28</f>
        <v>-17.5</v>
      </c>
      <c r="AF28" s="361">
        <f t="shared" ref="AF28:AF42" si="5">AD28/AC28*100</f>
        <v>86</v>
      </c>
    </row>
    <row r="29" spans="1:32" s="21" customFormat="1" ht="28.5" customHeight="1">
      <c r="A29" s="77"/>
      <c r="B29" s="506" t="s">
        <v>542</v>
      </c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361"/>
      <c r="N29" s="361"/>
      <c r="O29" s="361">
        <f>N29-M29</f>
        <v>0</v>
      </c>
      <c r="P29" s="251" t="e">
        <f>N29/M29*100</f>
        <v>#DIV/0!</v>
      </c>
      <c r="Q29" s="361">
        <v>25</v>
      </c>
      <c r="R29" s="361">
        <v>25</v>
      </c>
      <c r="S29" s="361">
        <f t="shared" si="0"/>
        <v>0</v>
      </c>
      <c r="T29" s="250">
        <f t="shared" ref="T29:T41" si="6">R29/Q29*100</f>
        <v>100</v>
      </c>
      <c r="U29" s="361"/>
      <c r="V29" s="361"/>
      <c r="W29" s="361">
        <f t="shared" si="2"/>
        <v>0</v>
      </c>
      <c r="X29" s="273" t="e">
        <f t="shared" si="3"/>
        <v>#DIV/0!</v>
      </c>
      <c r="Y29" s="361"/>
      <c r="Z29" s="361"/>
      <c r="AA29" s="361">
        <f>Z29-Y29</f>
        <v>0</v>
      </c>
      <c r="AB29" s="301" t="e">
        <f t="shared" si="4"/>
        <v>#DIV/0!</v>
      </c>
      <c r="AC29" s="361">
        <f t="shared" si="1"/>
        <v>25</v>
      </c>
      <c r="AD29" s="361">
        <f t="shared" si="1"/>
        <v>25</v>
      </c>
      <c r="AE29" s="361">
        <f t="shared" ref="AE29:AE41" si="7">AD29-AC29</f>
        <v>0</v>
      </c>
      <c r="AF29" s="361">
        <f t="shared" si="5"/>
        <v>100</v>
      </c>
    </row>
    <row r="30" spans="1:32" s="21" customFormat="1" ht="28.5" customHeight="1">
      <c r="A30" s="155"/>
      <c r="B30" s="507" t="s">
        <v>557</v>
      </c>
      <c r="C30" s="508"/>
      <c r="D30" s="508"/>
      <c r="E30" s="508"/>
      <c r="F30" s="508"/>
      <c r="G30" s="508"/>
      <c r="H30" s="508"/>
      <c r="I30" s="508"/>
      <c r="J30" s="508"/>
      <c r="K30" s="508"/>
      <c r="L30" s="509"/>
      <c r="M30" s="361"/>
      <c r="N30" s="361"/>
      <c r="O30" s="361"/>
      <c r="P30" s="251"/>
      <c r="Q30" s="361"/>
      <c r="R30" s="361"/>
      <c r="S30" s="361">
        <f t="shared" si="0"/>
        <v>0</v>
      </c>
      <c r="T30" s="251" t="e">
        <f t="shared" si="6"/>
        <v>#DIV/0!</v>
      </c>
      <c r="U30" s="361"/>
      <c r="V30" s="361">
        <v>20.9</v>
      </c>
      <c r="W30" s="361">
        <f t="shared" si="2"/>
        <v>20.9</v>
      </c>
      <c r="X30" s="273" t="e">
        <f t="shared" si="3"/>
        <v>#DIV/0!</v>
      </c>
      <c r="Y30" s="361"/>
      <c r="Z30" s="361"/>
      <c r="AA30" s="361">
        <f t="shared" ref="AA30:AA41" si="8">Z30-Y30</f>
        <v>0</v>
      </c>
      <c r="AB30" s="301" t="e">
        <f t="shared" si="4"/>
        <v>#DIV/0!</v>
      </c>
      <c r="AC30" s="361">
        <f t="shared" si="1"/>
        <v>0</v>
      </c>
      <c r="AD30" s="361">
        <f t="shared" si="1"/>
        <v>20.9</v>
      </c>
      <c r="AE30" s="361">
        <f t="shared" si="7"/>
        <v>20.9</v>
      </c>
      <c r="AF30" s="273" t="e">
        <f t="shared" si="5"/>
        <v>#DIV/0!</v>
      </c>
    </row>
    <row r="31" spans="1:32" s="21" customFormat="1" ht="34.25" customHeight="1">
      <c r="A31" s="155"/>
      <c r="B31" s="507" t="s">
        <v>560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9"/>
      <c r="M31" s="362"/>
      <c r="N31" s="362"/>
      <c r="O31" s="362"/>
      <c r="P31" s="251"/>
      <c r="Q31" s="362"/>
      <c r="R31" s="362"/>
      <c r="S31" s="362">
        <f t="shared" si="0"/>
        <v>0</v>
      </c>
      <c r="T31" s="251" t="e">
        <f t="shared" ref="T31" si="9">R31/Q31*100</f>
        <v>#DIV/0!</v>
      </c>
      <c r="U31" s="362"/>
      <c r="V31" s="362">
        <v>4.3</v>
      </c>
      <c r="W31" s="362">
        <f t="shared" ref="W31" si="10">V31-U31</f>
        <v>4.3</v>
      </c>
      <c r="X31" s="273"/>
      <c r="Y31" s="362"/>
      <c r="Z31" s="362"/>
      <c r="AA31" s="362"/>
      <c r="AB31" s="301"/>
      <c r="AC31" s="362"/>
      <c r="AD31" s="362"/>
      <c r="AE31" s="362"/>
      <c r="AF31" s="273"/>
    </row>
    <row r="32" spans="1:32" s="21" customFormat="1" ht="28.5" customHeight="1">
      <c r="A32" s="155"/>
      <c r="B32" s="507" t="s">
        <v>561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9"/>
      <c r="M32" s="362"/>
      <c r="N32" s="362"/>
      <c r="O32" s="362"/>
      <c r="P32" s="251"/>
      <c r="Q32" s="362"/>
      <c r="R32" s="362"/>
      <c r="S32" s="362">
        <f t="shared" si="0"/>
        <v>0</v>
      </c>
      <c r="T32" s="251" t="e">
        <f t="shared" ref="T32" si="11">R32/Q32*100</f>
        <v>#DIV/0!</v>
      </c>
      <c r="U32" s="362"/>
      <c r="V32" s="362">
        <v>5</v>
      </c>
      <c r="W32" s="362">
        <f t="shared" ref="W32" si="12">V32-U32</f>
        <v>5</v>
      </c>
      <c r="X32" s="273"/>
      <c r="Y32" s="362"/>
      <c r="Z32" s="362"/>
      <c r="AA32" s="362"/>
      <c r="AB32" s="301"/>
      <c r="AC32" s="362"/>
      <c r="AD32" s="362"/>
      <c r="AE32" s="362"/>
      <c r="AF32" s="273"/>
    </row>
    <row r="33" spans="1:32" s="21" customFormat="1" ht="28.5" customHeight="1">
      <c r="A33" s="155"/>
      <c r="B33" s="507" t="s">
        <v>593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9"/>
      <c r="M33" s="362"/>
      <c r="N33" s="362"/>
      <c r="O33" s="362"/>
      <c r="P33" s="251"/>
      <c r="Q33" s="362"/>
      <c r="R33" s="362"/>
      <c r="S33" s="362">
        <f t="shared" si="0"/>
        <v>0</v>
      </c>
      <c r="T33" s="251" t="e">
        <f t="shared" ref="T33" si="13">R33/Q33*100</f>
        <v>#DIV/0!</v>
      </c>
      <c r="U33" s="362"/>
      <c r="V33" s="362">
        <v>0.3</v>
      </c>
      <c r="W33" s="362">
        <f t="shared" ref="W33" si="14">V33-U33</f>
        <v>0.3</v>
      </c>
      <c r="X33" s="273"/>
      <c r="Y33" s="362"/>
      <c r="Z33" s="362"/>
      <c r="AA33" s="362"/>
      <c r="AB33" s="301"/>
      <c r="AC33" s="362"/>
      <c r="AD33" s="362"/>
      <c r="AE33" s="362"/>
      <c r="AF33" s="273"/>
    </row>
    <row r="34" spans="1:32" s="21" customFormat="1" ht="28.5" customHeight="1">
      <c r="A34" s="155"/>
      <c r="B34" s="507" t="s">
        <v>562</v>
      </c>
      <c r="C34" s="508"/>
      <c r="D34" s="508"/>
      <c r="E34" s="508"/>
      <c r="F34" s="508"/>
      <c r="G34" s="508"/>
      <c r="H34" s="508"/>
      <c r="I34" s="508"/>
      <c r="J34" s="508"/>
      <c r="K34" s="508"/>
      <c r="L34" s="509"/>
      <c r="M34" s="362"/>
      <c r="N34" s="362"/>
      <c r="O34" s="362"/>
      <c r="P34" s="251"/>
      <c r="Q34" s="362"/>
      <c r="R34" s="362"/>
      <c r="S34" s="362">
        <f t="shared" si="0"/>
        <v>0</v>
      </c>
      <c r="T34" s="251" t="e">
        <f t="shared" ref="T34" si="15">R34/Q34*100</f>
        <v>#DIV/0!</v>
      </c>
      <c r="U34" s="362"/>
      <c r="V34" s="362">
        <v>0.7</v>
      </c>
      <c r="W34" s="362">
        <f t="shared" ref="W34" si="16">V34-U34</f>
        <v>0.7</v>
      </c>
      <c r="X34" s="273"/>
      <c r="Y34" s="362"/>
      <c r="Z34" s="362"/>
      <c r="AA34" s="362"/>
      <c r="AB34" s="301"/>
      <c r="AC34" s="362"/>
      <c r="AD34" s="362"/>
      <c r="AE34" s="362"/>
      <c r="AF34" s="273"/>
    </row>
    <row r="35" spans="1:32" s="21" customFormat="1" ht="28.5" customHeight="1">
      <c r="A35" s="155"/>
      <c r="B35" s="507" t="s">
        <v>585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9"/>
      <c r="M35" s="362"/>
      <c r="N35" s="362"/>
      <c r="O35" s="362"/>
      <c r="P35" s="251"/>
      <c r="Q35" s="362"/>
      <c r="R35" s="362"/>
      <c r="S35" s="362">
        <f t="shared" si="0"/>
        <v>0</v>
      </c>
      <c r="T35" s="251" t="e">
        <f t="shared" ref="T35" si="17">R35/Q35*100</f>
        <v>#DIV/0!</v>
      </c>
      <c r="U35" s="362"/>
      <c r="V35" s="362">
        <v>5</v>
      </c>
      <c r="W35" s="362">
        <f t="shared" ref="W35" si="18">V35-U35</f>
        <v>5</v>
      </c>
      <c r="X35" s="273"/>
      <c r="Y35" s="362"/>
      <c r="Z35" s="362"/>
      <c r="AA35" s="362"/>
      <c r="AB35" s="301"/>
      <c r="AC35" s="362"/>
      <c r="AD35" s="362"/>
      <c r="AE35" s="362"/>
      <c r="AF35" s="273"/>
    </row>
    <row r="36" spans="1:32" s="21" customFormat="1" ht="28.5" customHeight="1">
      <c r="A36" s="155"/>
      <c r="B36" s="507" t="s">
        <v>559</v>
      </c>
      <c r="C36" s="508"/>
      <c r="D36" s="508"/>
      <c r="E36" s="508"/>
      <c r="F36" s="508"/>
      <c r="G36" s="508"/>
      <c r="H36" s="508"/>
      <c r="I36" s="508"/>
      <c r="J36" s="508"/>
      <c r="K36" s="508"/>
      <c r="L36" s="509"/>
      <c r="M36" s="362"/>
      <c r="N36" s="362"/>
      <c r="O36" s="362"/>
      <c r="P36" s="251"/>
      <c r="Q36" s="362"/>
      <c r="R36" s="362"/>
      <c r="S36" s="362">
        <f t="shared" si="0"/>
        <v>0</v>
      </c>
      <c r="T36" s="251" t="e">
        <f t="shared" ref="T36" si="19">R36/Q36*100</f>
        <v>#DIV/0!</v>
      </c>
      <c r="U36" s="362"/>
      <c r="V36" s="362">
        <v>5.0999999999999996</v>
      </c>
      <c r="W36" s="362">
        <f t="shared" ref="W36" si="20">V36-U36</f>
        <v>5.0999999999999996</v>
      </c>
      <c r="X36" s="273"/>
      <c r="Y36" s="362"/>
      <c r="Z36" s="362"/>
      <c r="AA36" s="362"/>
      <c r="AB36" s="301"/>
      <c r="AC36" s="362"/>
      <c r="AD36" s="362"/>
      <c r="AE36" s="362"/>
      <c r="AF36" s="273"/>
    </row>
    <row r="37" spans="1:32" s="21" customFormat="1" ht="28.5" customHeight="1">
      <c r="A37" s="155"/>
      <c r="B37" s="507" t="s">
        <v>558</v>
      </c>
      <c r="C37" s="508"/>
      <c r="D37" s="508"/>
      <c r="E37" s="508"/>
      <c r="F37" s="508"/>
      <c r="G37" s="508"/>
      <c r="H37" s="508"/>
      <c r="I37" s="508"/>
      <c r="J37" s="508"/>
      <c r="K37" s="508"/>
      <c r="L37" s="509"/>
      <c r="M37" s="362"/>
      <c r="N37" s="362"/>
      <c r="O37" s="362"/>
      <c r="P37" s="251"/>
      <c r="Q37" s="362"/>
      <c r="R37" s="362"/>
      <c r="S37" s="362">
        <f t="shared" si="0"/>
        <v>0</v>
      </c>
      <c r="T37" s="251" t="e">
        <f t="shared" ref="T37" si="21">R37/Q37*100</f>
        <v>#DIV/0!</v>
      </c>
      <c r="U37" s="362"/>
      <c r="V37" s="362">
        <v>7</v>
      </c>
      <c r="W37" s="362">
        <f t="shared" ref="W37" si="22">V37-U37</f>
        <v>7</v>
      </c>
      <c r="X37" s="273"/>
      <c r="Y37" s="362"/>
      <c r="Z37" s="362"/>
      <c r="AA37" s="362"/>
      <c r="AB37" s="301"/>
      <c r="AC37" s="362"/>
      <c r="AD37" s="362"/>
      <c r="AE37" s="362"/>
      <c r="AF37" s="273"/>
    </row>
    <row r="38" spans="1:32" s="21" customFormat="1" ht="28.5" customHeight="1">
      <c r="A38" s="155"/>
      <c r="B38" s="507" t="s">
        <v>589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9"/>
      <c r="M38" s="361"/>
      <c r="N38" s="361"/>
      <c r="O38" s="361"/>
      <c r="P38" s="251"/>
      <c r="Q38" s="361"/>
      <c r="R38" s="361"/>
      <c r="S38" s="361"/>
      <c r="T38" s="250"/>
      <c r="U38" s="361"/>
      <c r="V38" s="361"/>
      <c r="W38" s="361">
        <f t="shared" si="2"/>
        <v>0</v>
      </c>
      <c r="X38" s="273" t="e">
        <f t="shared" si="3"/>
        <v>#DIV/0!</v>
      </c>
      <c r="Y38" s="361"/>
      <c r="Z38" s="361">
        <v>438.5</v>
      </c>
      <c r="AA38" s="361">
        <f t="shared" si="8"/>
        <v>438.5</v>
      </c>
      <c r="AB38" s="301" t="e">
        <f t="shared" si="4"/>
        <v>#DIV/0!</v>
      </c>
      <c r="AC38" s="361">
        <f t="shared" si="1"/>
        <v>0</v>
      </c>
      <c r="AD38" s="361">
        <f t="shared" si="1"/>
        <v>438.5</v>
      </c>
      <c r="AE38" s="361">
        <f t="shared" si="7"/>
        <v>438.5</v>
      </c>
      <c r="AF38" s="273" t="e">
        <f t="shared" si="5"/>
        <v>#DIV/0!</v>
      </c>
    </row>
    <row r="39" spans="1:32" s="21" customFormat="1" ht="28.5" customHeight="1">
      <c r="A39" s="351">
        <v>2</v>
      </c>
      <c r="B39" s="503" t="s">
        <v>28</v>
      </c>
      <c r="C39" s="504"/>
      <c r="D39" s="504"/>
      <c r="E39" s="504"/>
      <c r="F39" s="504"/>
      <c r="G39" s="504"/>
      <c r="H39" s="504"/>
      <c r="I39" s="504"/>
      <c r="J39" s="504"/>
      <c r="K39" s="504"/>
      <c r="L39" s="505"/>
      <c r="M39" s="360"/>
      <c r="N39" s="360"/>
      <c r="O39" s="360"/>
      <c r="P39" s="275"/>
      <c r="Q39" s="360"/>
      <c r="R39" s="360"/>
      <c r="S39" s="360">
        <f t="shared" ref="S39:S41" si="23">R39-Q39</f>
        <v>0</v>
      </c>
      <c r="T39" s="275" t="e">
        <f t="shared" si="6"/>
        <v>#DIV/0!</v>
      </c>
      <c r="U39" s="360">
        <v>5</v>
      </c>
      <c r="V39" s="360">
        <v>19.8</v>
      </c>
      <c r="W39" s="360">
        <f t="shared" si="2"/>
        <v>14.8</v>
      </c>
      <c r="X39" s="360">
        <f t="shared" si="3"/>
        <v>396</v>
      </c>
      <c r="Y39" s="360"/>
      <c r="Z39" s="360"/>
      <c r="AA39" s="360">
        <f t="shared" si="8"/>
        <v>0</v>
      </c>
      <c r="AB39" s="301" t="e">
        <f t="shared" si="4"/>
        <v>#DIV/0!</v>
      </c>
      <c r="AC39" s="360">
        <f t="shared" si="1"/>
        <v>5</v>
      </c>
      <c r="AD39" s="360">
        <f t="shared" si="1"/>
        <v>19.8</v>
      </c>
      <c r="AE39" s="360">
        <f t="shared" si="7"/>
        <v>14.8</v>
      </c>
      <c r="AF39" s="360">
        <f t="shared" si="5"/>
        <v>396</v>
      </c>
    </row>
    <row r="40" spans="1:32" s="21" customFormat="1" ht="28.5" customHeight="1">
      <c r="A40" s="351">
        <v>3</v>
      </c>
      <c r="B40" s="503" t="s">
        <v>582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5"/>
      <c r="M40" s="360"/>
      <c r="N40" s="360"/>
      <c r="O40" s="360"/>
      <c r="P40" s="275" t="s">
        <v>592</v>
      </c>
      <c r="Q40" s="360">
        <f>Q41</f>
        <v>231.3</v>
      </c>
      <c r="R40" s="360">
        <f>R41</f>
        <v>203.1</v>
      </c>
      <c r="S40" s="360">
        <f t="shared" si="23"/>
        <v>-28.200000000000017</v>
      </c>
      <c r="T40" s="189">
        <f t="shared" si="6"/>
        <v>87.808041504539545</v>
      </c>
      <c r="U40" s="360"/>
      <c r="V40" s="360"/>
      <c r="W40" s="360">
        <f t="shared" si="2"/>
        <v>0</v>
      </c>
      <c r="X40" s="301" t="e">
        <f t="shared" si="3"/>
        <v>#DIV/0!</v>
      </c>
      <c r="Y40" s="360"/>
      <c r="Z40" s="360"/>
      <c r="AA40" s="360">
        <f t="shared" si="8"/>
        <v>0</v>
      </c>
      <c r="AB40" s="301" t="e">
        <f t="shared" si="4"/>
        <v>#DIV/0!</v>
      </c>
      <c r="AC40" s="360">
        <f t="shared" si="1"/>
        <v>231.3</v>
      </c>
      <c r="AD40" s="360">
        <f t="shared" si="1"/>
        <v>203.1</v>
      </c>
      <c r="AE40" s="360">
        <f t="shared" si="7"/>
        <v>-28.200000000000017</v>
      </c>
      <c r="AF40" s="360">
        <f t="shared" si="5"/>
        <v>87.808041504539545</v>
      </c>
    </row>
    <row r="41" spans="1:32" s="21" customFormat="1" ht="28.5" customHeight="1">
      <c r="A41" s="155"/>
      <c r="B41" s="507" t="s">
        <v>553</v>
      </c>
      <c r="C41" s="508"/>
      <c r="D41" s="508"/>
      <c r="E41" s="508"/>
      <c r="F41" s="508"/>
      <c r="G41" s="508"/>
      <c r="H41" s="508"/>
      <c r="I41" s="508"/>
      <c r="J41" s="508"/>
      <c r="K41" s="508"/>
      <c r="L41" s="509"/>
      <c r="M41" s="361"/>
      <c r="N41" s="361"/>
      <c r="O41" s="361"/>
      <c r="P41" s="251"/>
      <c r="Q41" s="361">
        <v>231.3</v>
      </c>
      <c r="R41" s="361">
        <v>203.1</v>
      </c>
      <c r="S41" s="361">
        <f t="shared" si="23"/>
        <v>-28.200000000000017</v>
      </c>
      <c r="T41" s="250">
        <f t="shared" si="6"/>
        <v>87.808041504539545</v>
      </c>
      <c r="U41" s="361"/>
      <c r="V41" s="361"/>
      <c r="W41" s="360">
        <f t="shared" si="2"/>
        <v>0</v>
      </c>
      <c r="X41" s="301" t="e">
        <f t="shared" si="3"/>
        <v>#DIV/0!</v>
      </c>
      <c r="Y41" s="361"/>
      <c r="Z41" s="361"/>
      <c r="AA41" s="361">
        <f t="shared" si="8"/>
        <v>0</v>
      </c>
      <c r="AB41" s="301" t="e">
        <f t="shared" si="4"/>
        <v>#DIV/0!</v>
      </c>
      <c r="AC41" s="361">
        <f t="shared" si="1"/>
        <v>231.3</v>
      </c>
      <c r="AD41" s="361">
        <f t="shared" si="1"/>
        <v>203.1</v>
      </c>
      <c r="AE41" s="361">
        <f t="shared" si="7"/>
        <v>-28.200000000000017</v>
      </c>
      <c r="AF41" s="361">
        <f t="shared" si="5"/>
        <v>87.808041504539545</v>
      </c>
    </row>
    <row r="42" spans="1:32" s="21" customFormat="1" ht="33.75" customHeight="1">
      <c r="A42" s="503" t="s">
        <v>50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5"/>
      <c r="M42" s="360">
        <f>SUM(M28:M41)</f>
        <v>0</v>
      </c>
      <c r="N42" s="360">
        <f>SUM(N28:N41)</f>
        <v>0</v>
      </c>
      <c r="O42" s="360">
        <f>SUM(O28:O41)</f>
        <v>0</v>
      </c>
      <c r="P42" s="275" t="e">
        <f>N42/M42*100</f>
        <v>#DIV/0!</v>
      </c>
      <c r="Q42" s="360">
        <f>Q27+Q39+Q40</f>
        <v>381.3</v>
      </c>
      <c r="R42" s="360">
        <f>R27+R39+R40</f>
        <v>335.6</v>
      </c>
      <c r="S42" s="360">
        <f>SUM(S28:S41)</f>
        <v>-73.900000000000034</v>
      </c>
      <c r="T42" s="189">
        <f>R42/Q42*100</f>
        <v>88.014686598478889</v>
      </c>
      <c r="U42" s="360">
        <f>U27+U39+U40</f>
        <v>5</v>
      </c>
      <c r="V42" s="360">
        <f>V27+V39+V40</f>
        <v>68.100000000000009</v>
      </c>
      <c r="W42" s="360">
        <f t="shared" si="2"/>
        <v>63.100000000000009</v>
      </c>
      <c r="X42" s="360">
        <f t="shared" si="3"/>
        <v>1362</v>
      </c>
      <c r="Y42" s="360">
        <f>Y27+Y39+Y40</f>
        <v>0</v>
      </c>
      <c r="Z42" s="360">
        <f>Z27+Z39+Z40</f>
        <v>438.5</v>
      </c>
      <c r="AA42" s="360">
        <f>SUM(AA28:AA41)</f>
        <v>438.5</v>
      </c>
      <c r="AB42" s="301" t="e">
        <f t="shared" si="4"/>
        <v>#DIV/0!</v>
      </c>
      <c r="AC42" s="360">
        <f>AC27+AC39+AC40</f>
        <v>386.3</v>
      </c>
      <c r="AD42" s="360">
        <f>AD27+AD39+AD40</f>
        <v>842.19999999999993</v>
      </c>
      <c r="AE42" s="360">
        <f>SUM(AE28:AE41)</f>
        <v>400.29999999999995</v>
      </c>
      <c r="AF42" s="360">
        <f t="shared" si="5"/>
        <v>218.01708516696868</v>
      </c>
    </row>
    <row r="43" spans="1:32" s="21" customFormat="1" ht="34.5" customHeight="1">
      <c r="A43" s="507" t="s">
        <v>51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9"/>
      <c r="M43" s="184">
        <f>M42/AC42*100</f>
        <v>0</v>
      </c>
      <c r="N43" s="184">
        <f>N42/AD42*100</f>
        <v>0</v>
      </c>
      <c r="O43" s="184"/>
      <c r="P43" s="184"/>
      <c r="Q43" s="184">
        <f>Q42/AC42*100</f>
        <v>98.705669169039609</v>
      </c>
      <c r="R43" s="184">
        <f>R42/AD42*100</f>
        <v>39.848017098076468</v>
      </c>
      <c r="S43" s="184"/>
      <c r="T43" s="184"/>
      <c r="U43" s="184">
        <f>U42/AC42*100</f>
        <v>1.2943308309603936</v>
      </c>
      <c r="V43" s="184">
        <f>V42/AD42*100</f>
        <v>8.0859653289004996</v>
      </c>
      <c r="W43" s="184"/>
      <c r="X43" s="184"/>
      <c r="Y43" s="184">
        <f>Y42/AC42*100</f>
        <v>0</v>
      </c>
      <c r="Z43" s="184">
        <f>Z42/AD42*100</f>
        <v>52.066017573023039</v>
      </c>
      <c r="AA43" s="184"/>
      <c r="AB43" s="184"/>
      <c r="AC43" s="184">
        <f>SUM(M43,Q43,U43,Y43)</f>
        <v>100</v>
      </c>
      <c r="AD43" s="184">
        <f>SUM(N43,R43,V43,Z43)</f>
        <v>100</v>
      </c>
      <c r="AE43" s="184"/>
      <c r="AF43" s="184"/>
    </row>
    <row r="44" spans="1:32" s="21" customFormat="1" ht="15" customHeight="1">
      <c r="A44" s="84"/>
      <c r="B44" s="84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s="21" customFormat="1" ht="15" customHeight="1">
      <c r="A45" s="84"/>
      <c r="B45" s="84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s="42" customFormat="1" ht="31.5" customHeight="1">
      <c r="A46" s="75"/>
      <c r="B46" s="75"/>
      <c r="C46" s="75" t="s">
        <v>356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43" customFormat="1" ht="20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86"/>
      <c r="L47" s="62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572" t="s">
        <v>330</v>
      </c>
      <c r="AE47" s="572"/>
      <c r="AF47" s="572"/>
    </row>
    <row r="48" spans="1:32" s="44" customFormat="1" ht="34.5" customHeight="1">
      <c r="A48" s="471" t="s">
        <v>47</v>
      </c>
      <c r="B48" s="491" t="s">
        <v>184</v>
      </c>
      <c r="C48" s="493"/>
      <c r="D48" s="459" t="s">
        <v>186</v>
      </c>
      <c r="E48" s="459"/>
      <c r="F48" s="459" t="s">
        <v>131</v>
      </c>
      <c r="G48" s="459"/>
      <c r="H48" s="459" t="s">
        <v>288</v>
      </c>
      <c r="I48" s="459"/>
      <c r="J48" s="459" t="s">
        <v>289</v>
      </c>
      <c r="K48" s="459"/>
      <c r="L48" s="459" t="s">
        <v>445</v>
      </c>
      <c r="M48" s="459"/>
      <c r="N48" s="459"/>
      <c r="O48" s="459"/>
      <c r="P48" s="459"/>
      <c r="Q48" s="459"/>
      <c r="R48" s="459"/>
      <c r="S48" s="459"/>
      <c r="T48" s="459"/>
      <c r="U48" s="459"/>
      <c r="V48" s="459" t="s">
        <v>185</v>
      </c>
      <c r="W48" s="459"/>
      <c r="X48" s="459"/>
      <c r="Y48" s="459"/>
      <c r="Z48" s="459"/>
      <c r="AA48" s="459" t="s">
        <v>291</v>
      </c>
      <c r="AB48" s="459"/>
      <c r="AC48" s="459"/>
      <c r="AD48" s="459"/>
      <c r="AE48" s="459"/>
      <c r="AF48" s="459"/>
    </row>
    <row r="49" spans="1:32" s="44" customFormat="1" ht="52.5" customHeight="1">
      <c r="A49" s="471"/>
      <c r="B49" s="510"/>
      <c r="C49" s="511"/>
      <c r="D49" s="459"/>
      <c r="E49" s="459"/>
      <c r="F49" s="459"/>
      <c r="G49" s="459"/>
      <c r="H49" s="459"/>
      <c r="I49" s="459"/>
      <c r="J49" s="459"/>
      <c r="K49" s="459"/>
      <c r="L49" s="459" t="s">
        <v>169</v>
      </c>
      <c r="M49" s="459"/>
      <c r="N49" s="459" t="s">
        <v>173</v>
      </c>
      <c r="O49" s="459"/>
      <c r="P49" s="459" t="s">
        <v>174</v>
      </c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</row>
    <row r="50" spans="1:32" s="45" customFormat="1" ht="90" customHeight="1">
      <c r="A50" s="471"/>
      <c r="B50" s="494"/>
      <c r="C50" s="496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 t="s">
        <v>170</v>
      </c>
      <c r="Q50" s="459"/>
      <c r="R50" s="459" t="s">
        <v>171</v>
      </c>
      <c r="S50" s="459"/>
      <c r="T50" s="459" t="s">
        <v>172</v>
      </c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</row>
    <row r="51" spans="1:32" s="44" customFormat="1" ht="30" customHeight="1">
      <c r="A51" s="64">
        <v>1</v>
      </c>
      <c r="B51" s="474">
        <v>2</v>
      </c>
      <c r="C51" s="475"/>
      <c r="D51" s="459">
        <v>3</v>
      </c>
      <c r="E51" s="459"/>
      <c r="F51" s="459">
        <v>4</v>
      </c>
      <c r="G51" s="459"/>
      <c r="H51" s="459">
        <v>5</v>
      </c>
      <c r="I51" s="459"/>
      <c r="J51" s="459">
        <v>6</v>
      </c>
      <c r="K51" s="459"/>
      <c r="L51" s="474">
        <v>7</v>
      </c>
      <c r="M51" s="475"/>
      <c r="N51" s="474">
        <v>8</v>
      </c>
      <c r="O51" s="475"/>
      <c r="P51" s="459">
        <v>9</v>
      </c>
      <c r="Q51" s="459"/>
      <c r="R51" s="471">
        <v>10</v>
      </c>
      <c r="S51" s="471"/>
      <c r="T51" s="459">
        <v>11</v>
      </c>
      <c r="U51" s="459"/>
      <c r="V51" s="459">
        <v>12</v>
      </c>
      <c r="W51" s="459"/>
      <c r="X51" s="459"/>
      <c r="Y51" s="459"/>
      <c r="Z51" s="459"/>
      <c r="AA51" s="459">
        <v>13</v>
      </c>
      <c r="AB51" s="459"/>
      <c r="AC51" s="459"/>
      <c r="AD51" s="459"/>
      <c r="AE51" s="459"/>
      <c r="AF51" s="459"/>
    </row>
    <row r="52" spans="1:32" s="44" customFormat="1" ht="30.75" customHeight="1">
      <c r="A52" s="87"/>
      <c r="B52" s="574"/>
      <c r="C52" s="575"/>
      <c r="D52" s="473"/>
      <c r="E52" s="473"/>
      <c r="F52" s="451"/>
      <c r="G52" s="451"/>
      <c r="H52" s="451"/>
      <c r="I52" s="451"/>
      <c r="J52" s="451"/>
      <c r="K52" s="451"/>
      <c r="L52" s="438"/>
      <c r="M52" s="440"/>
      <c r="N52" s="438">
        <f t="shared" ref="N52:N53" si="24">SUM(P52,R52,T52)</f>
        <v>0</v>
      </c>
      <c r="O52" s="440"/>
      <c r="P52" s="451"/>
      <c r="Q52" s="451"/>
      <c r="R52" s="451"/>
      <c r="S52" s="451"/>
      <c r="T52" s="451"/>
      <c r="U52" s="451"/>
      <c r="V52" s="513"/>
      <c r="W52" s="513"/>
      <c r="X52" s="513"/>
      <c r="Y52" s="513"/>
      <c r="Z52" s="513"/>
      <c r="AA52" s="470"/>
      <c r="AB52" s="470"/>
      <c r="AC52" s="470"/>
      <c r="AD52" s="470"/>
      <c r="AE52" s="470"/>
      <c r="AF52" s="470"/>
    </row>
    <row r="53" spans="1:32" s="44" customFormat="1" ht="33" customHeight="1">
      <c r="A53" s="87"/>
      <c r="B53" s="574"/>
      <c r="C53" s="575"/>
      <c r="D53" s="473"/>
      <c r="E53" s="473"/>
      <c r="F53" s="451"/>
      <c r="G53" s="451"/>
      <c r="H53" s="451"/>
      <c r="I53" s="451"/>
      <c r="J53" s="451"/>
      <c r="K53" s="451"/>
      <c r="L53" s="438"/>
      <c r="M53" s="440"/>
      <c r="N53" s="438">
        <f t="shared" si="24"/>
        <v>0</v>
      </c>
      <c r="O53" s="440"/>
      <c r="P53" s="451"/>
      <c r="Q53" s="451"/>
      <c r="R53" s="451"/>
      <c r="S53" s="451"/>
      <c r="T53" s="451"/>
      <c r="U53" s="451"/>
      <c r="V53" s="513"/>
      <c r="W53" s="513"/>
      <c r="X53" s="513"/>
      <c r="Y53" s="513"/>
      <c r="Z53" s="513"/>
      <c r="AA53" s="470"/>
      <c r="AB53" s="470"/>
      <c r="AC53" s="470"/>
      <c r="AD53" s="470"/>
      <c r="AE53" s="470"/>
      <c r="AF53" s="470"/>
    </row>
    <row r="54" spans="1:32" s="44" customFormat="1" ht="37.5" customHeight="1">
      <c r="A54" s="542" t="s">
        <v>50</v>
      </c>
      <c r="B54" s="543"/>
      <c r="C54" s="543"/>
      <c r="D54" s="543"/>
      <c r="E54" s="544"/>
      <c r="F54" s="455">
        <f>SUM(F52:F53)</f>
        <v>0</v>
      </c>
      <c r="G54" s="455"/>
      <c r="H54" s="455">
        <f>SUM(H52:H53)</f>
        <v>0</v>
      </c>
      <c r="I54" s="455"/>
      <c r="J54" s="455">
        <f>SUM(J52:J53)</f>
        <v>0</v>
      </c>
      <c r="K54" s="455"/>
      <c r="L54" s="455">
        <f>SUM(L52:L53)</f>
        <v>0</v>
      </c>
      <c r="M54" s="455"/>
      <c r="N54" s="455">
        <f>SUM(N52:N53)</f>
        <v>0</v>
      </c>
      <c r="O54" s="455"/>
      <c r="P54" s="455">
        <f>SUM(P52:P53)</f>
        <v>0</v>
      </c>
      <c r="Q54" s="455"/>
      <c r="R54" s="455">
        <f>SUM(R52:R53)</f>
        <v>0</v>
      </c>
      <c r="S54" s="455"/>
      <c r="T54" s="455">
        <f>SUM(T52:T53)</f>
        <v>0</v>
      </c>
      <c r="U54" s="455"/>
      <c r="V54" s="541"/>
      <c r="W54" s="541"/>
      <c r="X54" s="541"/>
      <c r="Y54" s="541"/>
      <c r="Z54" s="541"/>
      <c r="AA54" s="480"/>
      <c r="AB54" s="480"/>
      <c r="AC54" s="480"/>
      <c r="AD54" s="480"/>
      <c r="AE54" s="480"/>
      <c r="AF54" s="480"/>
    </row>
    <row r="55" spans="1:32" s="21" customFormat="1" ht="15" customHeight="1">
      <c r="A55" s="84"/>
      <c r="B55" s="84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s="21" customFormat="1" ht="15" customHeight="1">
      <c r="A56" s="84"/>
      <c r="B56" s="84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 s="21" customFormat="1" ht="15" customHeight="1">
      <c r="A57" s="84"/>
      <c r="B57" s="84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 s="21" customFormat="1" ht="15" customHeight="1">
      <c r="A58" s="84"/>
      <c r="B58" s="84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s="21" customFormat="1" ht="32.25" customHeight="1">
      <c r="A59" s="84"/>
      <c r="B59" s="465" t="s">
        <v>374</v>
      </c>
      <c r="C59" s="465"/>
      <c r="D59" s="465"/>
      <c r="E59" s="465"/>
      <c r="F59" s="465"/>
      <c r="G59" s="465"/>
      <c r="H59" s="85"/>
      <c r="I59" s="85"/>
      <c r="J59" s="85"/>
      <c r="K59" s="85"/>
      <c r="L59" s="85"/>
      <c r="M59" s="540" t="s">
        <v>168</v>
      </c>
      <c r="N59" s="540"/>
      <c r="O59" s="540"/>
      <c r="P59" s="540"/>
      <c r="Q59" s="540"/>
      <c r="R59" s="85"/>
      <c r="S59" s="85"/>
      <c r="T59" s="85"/>
      <c r="U59" s="85"/>
      <c r="V59" s="85"/>
      <c r="W59" s="465" t="s">
        <v>496</v>
      </c>
      <c r="X59" s="465"/>
      <c r="Y59" s="465"/>
      <c r="Z59" s="465"/>
      <c r="AA59" s="465"/>
      <c r="AB59" s="62"/>
      <c r="AC59" s="62"/>
      <c r="AD59" s="62"/>
      <c r="AE59" s="62"/>
      <c r="AF59" s="62"/>
    </row>
    <row r="60" spans="1:32" s="22" customFormat="1" ht="33.75" customHeight="1">
      <c r="B60" s="427" t="s">
        <v>65</v>
      </c>
      <c r="C60" s="427"/>
      <c r="D60" s="427"/>
      <c r="E60" s="427"/>
      <c r="F60" s="427"/>
      <c r="G60" s="427"/>
      <c r="H60" s="42"/>
      <c r="I60" s="42"/>
      <c r="J60" s="42"/>
      <c r="K60" s="42"/>
      <c r="L60" s="42"/>
      <c r="M60" s="427" t="s">
        <v>66</v>
      </c>
      <c r="N60" s="427"/>
      <c r="O60" s="427"/>
      <c r="P60" s="427"/>
      <c r="Q60" s="427"/>
      <c r="V60" s="21"/>
      <c r="W60" s="427" t="s">
        <v>95</v>
      </c>
      <c r="X60" s="427"/>
      <c r="Y60" s="427"/>
      <c r="Z60" s="427"/>
      <c r="AA60" s="427"/>
    </row>
    <row r="61" spans="1:32" s="22" customFormat="1">
      <c r="F61" s="18"/>
      <c r="G61" s="18"/>
      <c r="H61" s="18"/>
      <c r="I61" s="18"/>
      <c r="J61" s="18"/>
      <c r="K61" s="18"/>
      <c r="L61" s="18"/>
      <c r="Q61" s="18"/>
      <c r="R61" s="18"/>
      <c r="S61" s="18"/>
      <c r="T61" s="18"/>
      <c r="X61" s="18"/>
      <c r="Y61" s="18"/>
      <c r="Z61" s="18"/>
      <c r="AA61" s="18"/>
    </row>
    <row r="62" spans="1:32" s="21" customFormat="1">
      <c r="C62" s="46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6"/>
      <c r="V62" s="46"/>
    </row>
    <row r="63" spans="1:32" s="571" customFormat="1" ht="12.5">
      <c r="A63" s="570" t="s">
        <v>337</v>
      </c>
    </row>
    <row r="64" spans="1:32" s="21" customFormat="1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3:3" s="21" customFormat="1">
      <c r="C65" s="48"/>
    </row>
    <row r="66" spans="3:3" s="21" customFormat="1"/>
    <row r="67" spans="3:3" s="21" customFormat="1"/>
    <row r="68" spans="3:3" s="21" customFormat="1">
      <c r="C68" s="49"/>
    </row>
    <row r="69" spans="3:3">
      <c r="C69" s="6"/>
    </row>
    <row r="70" spans="3:3">
      <c r="C70" s="6"/>
    </row>
    <row r="71" spans="3:3">
      <c r="C71" s="6"/>
    </row>
    <row r="72" spans="3:3">
      <c r="C72" s="6"/>
    </row>
    <row r="73" spans="3:3">
      <c r="C73" s="6"/>
    </row>
    <row r="74" spans="3:3">
      <c r="C74" s="6"/>
    </row>
  </sheetData>
  <mergeCells count="185">
    <mergeCell ref="B28:L28"/>
    <mergeCell ref="A18:Q18"/>
    <mergeCell ref="P16:Q16"/>
    <mergeCell ref="D16:G16"/>
    <mergeCell ref="B31:L31"/>
    <mergeCell ref="B32:L32"/>
    <mergeCell ref="B33:L33"/>
    <mergeCell ref="B34:L34"/>
    <mergeCell ref="B35:L35"/>
    <mergeCell ref="Q24:Q25"/>
    <mergeCell ref="H17:O17"/>
    <mergeCell ref="D52:E52"/>
    <mergeCell ref="B52:C52"/>
    <mergeCell ref="P52:Q52"/>
    <mergeCell ref="AD1:AF1"/>
    <mergeCell ref="AA53:AF53"/>
    <mergeCell ref="AA54:AF54"/>
    <mergeCell ref="T24:T25"/>
    <mergeCell ref="V24:V25"/>
    <mergeCell ref="B23:L25"/>
    <mergeCell ref="D48:E50"/>
    <mergeCell ref="AD18:AF18"/>
    <mergeCell ref="AD22:AF22"/>
    <mergeCell ref="Q23:T23"/>
    <mergeCell ref="V48:Z50"/>
    <mergeCell ref="F53:G53"/>
    <mergeCell ref="F52:G52"/>
    <mergeCell ref="B53:C53"/>
    <mergeCell ref="R53:S53"/>
    <mergeCell ref="L52:M52"/>
    <mergeCell ref="N52:O52"/>
    <mergeCell ref="J52:K52"/>
    <mergeCell ref="R24:R25"/>
    <mergeCell ref="U24:U25"/>
    <mergeCell ref="B17:C17"/>
    <mergeCell ref="R16:T16"/>
    <mergeCell ref="R17:T17"/>
    <mergeCell ref="R14:T15"/>
    <mergeCell ref="R18:T18"/>
    <mergeCell ref="A63:XFD63"/>
    <mergeCell ref="AA48:AF50"/>
    <mergeCell ref="AD47:AF47"/>
    <mergeCell ref="W24:W25"/>
    <mergeCell ref="X24:X25"/>
    <mergeCell ref="AC24:AC25"/>
    <mergeCell ref="AA52:AF52"/>
    <mergeCell ref="AA51:AF51"/>
    <mergeCell ref="AD24:AD25"/>
    <mergeCell ref="H52:I52"/>
    <mergeCell ref="H53:I53"/>
    <mergeCell ref="J53:K53"/>
    <mergeCell ref="A23:A25"/>
    <mergeCell ref="AE24:AE25"/>
    <mergeCell ref="AF24:AF25"/>
    <mergeCell ref="Y23:AB23"/>
    <mergeCell ref="S24:S25"/>
    <mergeCell ref="D53:E53"/>
    <mergeCell ref="B60:G60"/>
    <mergeCell ref="W60:AA60"/>
    <mergeCell ref="AD4:AF5"/>
    <mergeCell ref="AA4:AC5"/>
    <mergeCell ref="A8:Q8"/>
    <mergeCell ref="R4:Z4"/>
    <mergeCell ref="R5:T5"/>
    <mergeCell ref="X7:Z7"/>
    <mergeCell ref="R7:T7"/>
    <mergeCell ref="AD7:AF7"/>
    <mergeCell ref="B6:C6"/>
    <mergeCell ref="B7:C7"/>
    <mergeCell ref="AD6:AF6"/>
    <mergeCell ref="AA7:AC7"/>
    <mergeCell ref="AA6:AC6"/>
    <mergeCell ref="U8:W8"/>
    <mergeCell ref="A4:A5"/>
    <mergeCell ref="U7:W7"/>
    <mergeCell ref="U5:W5"/>
    <mergeCell ref="X5:Z5"/>
    <mergeCell ref="R6:T6"/>
    <mergeCell ref="R8:T8"/>
    <mergeCell ref="U6:W6"/>
    <mergeCell ref="G4:Q5"/>
    <mergeCell ref="G6:Q6"/>
    <mergeCell ref="B4:C5"/>
    <mergeCell ref="D4:F5"/>
    <mergeCell ref="G7:Q7"/>
    <mergeCell ref="X6:Z6"/>
    <mergeCell ref="D6:F6"/>
    <mergeCell ref="D7:F7"/>
    <mergeCell ref="AB24:AB25"/>
    <mergeCell ref="AC23:AF23"/>
    <mergeCell ref="U23:X23"/>
    <mergeCell ref="AA8:AC8"/>
    <mergeCell ref="Z22:AB22"/>
    <mergeCell ref="X14:Z15"/>
    <mergeCell ref="AA18:AC18"/>
    <mergeCell ref="X16:Z16"/>
    <mergeCell ref="U16:W16"/>
    <mergeCell ref="U14:W15"/>
    <mergeCell ref="AD16:AF16"/>
    <mergeCell ref="AD17:AF17"/>
    <mergeCell ref="U18:W18"/>
    <mergeCell ref="AA16:AC16"/>
    <mergeCell ref="AA17:AC17"/>
    <mergeCell ref="AD13:AF15"/>
    <mergeCell ref="X18:Z18"/>
    <mergeCell ref="R13:Z13"/>
    <mergeCell ref="AA24:AA25"/>
    <mergeCell ref="M59:Q59"/>
    <mergeCell ref="M60:Q60"/>
    <mergeCell ref="V53:Z53"/>
    <mergeCell ref="R54:S54"/>
    <mergeCell ref="H54:I54"/>
    <mergeCell ref="L54:M54"/>
    <mergeCell ref="N54:O54"/>
    <mergeCell ref="B59:G59"/>
    <mergeCell ref="W59:AA59"/>
    <mergeCell ref="T54:U54"/>
    <mergeCell ref="V54:Z54"/>
    <mergeCell ref="J54:K54"/>
    <mergeCell ref="P54:Q54"/>
    <mergeCell ref="F54:G54"/>
    <mergeCell ref="A54:E54"/>
    <mergeCell ref="P53:Q53"/>
    <mergeCell ref="T53:U53"/>
    <mergeCell ref="L53:M53"/>
    <mergeCell ref="N53:O53"/>
    <mergeCell ref="A13:A15"/>
    <mergeCell ref="H13:O15"/>
    <mergeCell ref="M23:P23"/>
    <mergeCell ref="H16:O16"/>
    <mergeCell ref="B41:L41"/>
    <mergeCell ref="B30:L30"/>
    <mergeCell ref="AA13:AC15"/>
    <mergeCell ref="U17:W17"/>
    <mergeCell ref="AD8:AF8"/>
    <mergeCell ref="X17:Z17"/>
    <mergeCell ref="X8:Z8"/>
    <mergeCell ref="P13:Q15"/>
    <mergeCell ref="Y24:Y25"/>
    <mergeCell ref="Z24:Z25"/>
    <mergeCell ref="P24:P25"/>
    <mergeCell ref="M24:M25"/>
    <mergeCell ref="N24:N25"/>
    <mergeCell ref="B27:L27"/>
    <mergeCell ref="B13:C15"/>
    <mergeCell ref="B16:C16"/>
    <mergeCell ref="O24:O25"/>
    <mergeCell ref="D17:G17"/>
    <mergeCell ref="P17:Q17"/>
    <mergeCell ref="D13:G15"/>
    <mergeCell ref="R52:S52"/>
    <mergeCell ref="D51:E51"/>
    <mergeCell ref="B48:C50"/>
    <mergeCell ref="L48:U48"/>
    <mergeCell ref="B26:L26"/>
    <mergeCell ref="J51:K51"/>
    <mergeCell ref="P50:Q50"/>
    <mergeCell ref="R50:S50"/>
    <mergeCell ref="V51:Z51"/>
    <mergeCell ref="T50:U50"/>
    <mergeCell ref="L49:M50"/>
    <mergeCell ref="H48:I50"/>
    <mergeCell ref="H51:I51"/>
    <mergeCell ref="P49:U49"/>
    <mergeCell ref="V52:Z52"/>
    <mergeCell ref="B38:L38"/>
    <mergeCell ref="B39:L39"/>
    <mergeCell ref="B40:L40"/>
    <mergeCell ref="T52:U52"/>
    <mergeCell ref="T51:U51"/>
    <mergeCell ref="N49:O50"/>
    <mergeCell ref="B51:C51"/>
    <mergeCell ref="F48:G50"/>
    <mergeCell ref="F51:G51"/>
    <mergeCell ref="A42:L42"/>
    <mergeCell ref="B29:L29"/>
    <mergeCell ref="P51:Q51"/>
    <mergeCell ref="A43:L43"/>
    <mergeCell ref="R51:S51"/>
    <mergeCell ref="A48:A50"/>
    <mergeCell ref="J48:K50"/>
    <mergeCell ref="L51:M51"/>
    <mergeCell ref="N51:O51"/>
    <mergeCell ref="B36:L36"/>
    <mergeCell ref="B37:L37"/>
  </mergeCells>
  <phoneticPr fontId="3" type="noConversion"/>
  <pageMargins left="0.24" right="0.16" top="0.2" bottom="0.2" header="0.31496062992125984" footer="0.31496062992125984"/>
  <pageSetup paperSize="9" scale="32" orientation="landscape" verticalDpi="1200" r:id="rId1"/>
  <headerFooter alignWithMargins="0"/>
  <ignoredErrors>
    <ignoredError sqref="U18:Z18 AE43:AF43 R8 U8:Z8 R18 M42:N42 F54:U54" formulaRange="1"/>
    <ignoredError sqref="AA43:AB43 O43 M43 P43 S43:U43 W43:Y43" evalError="1" formulaRange="1"/>
    <ignoredError sqref="AC43:AD43 N43 R43 V43 Z43 AD7:AF7 AD17:AF17 AD8:AF8 AD18:AF18 T28 P28:P29" evalError="1"/>
    <ignoredError sqref="P42" evalError="1" formula="1" formulaRange="1"/>
    <ignoredError sqref="T42" evalError="1" formula="1"/>
    <ignoredError sqref="AA4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2:H18"/>
  <sheetViews>
    <sheetView view="pageBreakPreview" zoomScale="60" zoomScaleNormal="75" workbookViewId="0">
      <selection activeCell="F14" sqref="F14:H14"/>
    </sheetView>
  </sheetViews>
  <sheetFormatPr defaultRowHeight="12.5"/>
  <cols>
    <col min="1" max="1" width="39.453125" customWidth="1"/>
    <col min="2" max="2" width="12.90625" customWidth="1"/>
    <col min="3" max="3" width="19.6328125" customWidth="1"/>
    <col min="4" max="4" width="19" customWidth="1"/>
    <col min="5" max="6" width="18.08984375" customWidth="1"/>
    <col min="7" max="7" width="18.36328125" customWidth="1"/>
    <col min="8" max="8" width="18.6328125" customWidth="1"/>
  </cols>
  <sheetData>
    <row r="2" spans="1:8" ht="31.5" customHeight="1">
      <c r="G2" s="597" t="s">
        <v>364</v>
      </c>
      <c r="H2" s="597"/>
    </row>
    <row r="3" spans="1:8" ht="32.25" customHeight="1">
      <c r="A3" s="598" t="s">
        <v>408</v>
      </c>
      <c r="B3" s="598"/>
      <c r="C3" s="598"/>
      <c r="D3" s="598"/>
      <c r="E3" s="598"/>
      <c r="F3" s="598"/>
      <c r="G3" s="598"/>
      <c r="H3" s="598"/>
    </row>
    <row r="4" spans="1:8" ht="28.5" customHeight="1">
      <c r="A4" s="599" t="s">
        <v>384</v>
      </c>
      <c r="B4" s="599"/>
      <c r="C4" s="599"/>
      <c r="D4" s="599"/>
      <c r="E4" s="599"/>
      <c r="F4" s="599"/>
      <c r="G4" s="599"/>
      <c r="H4" s="599"/>
    </row>
    <row r="5" spans="1:8" ht="45.75" customHeight="1">
      <c r="A5" s="600" t="s">
        <v>162</v>
      </c>
      <c r="B5" s="602" t="s">
        <v>18</v>
      </c>
      <c r="C5" s="602" t="s">
        <v>409</v>
      </c>
      <c r="D5" s="602"/>
      <c r="E5" s="603" t="s">
        <v>445</v>
      </c>
      <c r="F5" s="603"/>
      <c r="G5" s="603"/>
      <c r="H5" s="603"/>
    </row>
    <row r="6" spans="1:8" ht="65.25" customHeight="1">
      <c r="A6" s="601"/>
      <c r="B6" s="602"/>
      <c r="C6" s="107" t="s">
        <v>470</v>
      </c>
      <c r="D6" s="107" t="s">
        <v>447</v>
      </c>
      <c r="E6" s="107" t="s">
        <v>152</v>
      </c>
      <c r="F6" s="107" t="s">
        <v>147</v>
      </c>
      <c r="G6" s="11" t="s">
        <v>158</v>
      </c>
      <c r="H6" s="11" t="s">
        <v>159</v>
      </c>
    </row>
    <row r="7" spans="1:8" ht="30" customHeight="1">
      <c r="A7" s="108">
        <v>1</v>
      </c>
      <c r="B7" s="107">
        <v>2</v>
      </c>
      <c r="C7" s="108">
        <v>3</v>
      </c>
      <c r="D7" s="107">
        <v>4</v>
      </c>
      <c r="E7" s="108">
        <v>5</v>
      </c>
      <c r="F7" s="107">
        <v>6</v>
      </c>
      <c r="G7" s="108">
        <v>7</v>
      </c>
      <c r="H7" s="107">
        <v>8</v>
      </c>
    </row>
    <row r="8" spans="1:8" ht="28.5" customHeight="1">
      <c r="A8" s="588" t="s">
        <v>346</v>
      </c>
      <c r="B8" s="589"/>
      <c r="C8" s="589"/>
      <c r="D8" s="589"/>
      <c r="E8" s="589"/>
      <c r="F8" s="589"/>
      <c r="G8" s="589"/>
      <c r="H8" s="590"/>
    </row>
    <row r="9" spans="1:8" ht="59.25" customHeight="1">
      <c r="A9" s="140" t="s">
        <v>347</v>
      </c>
      <c r="B9" s="141">
        <v>6000</v>
      </c>
      <c r="C9" s="135">
        <f>SUM(C11:C12)</f>
        <v>0</v>
      </c>
      <c r="D9" s="135">
        <f>SUM(D11:D12)</f>
        <v>0</v>
      </c>
      <c r="E9" s="135">
        <f>SUM(E11:E12)</f>
        <v>0</v>
      </c>
      <c r="F9" s="135">
        <f>SUM(F11:F12)</f>
        <v>0</v>
      </c>
      <c r="G9" s="135">
        <f>F9-E9</f>
        <v>0</v>
      </c>
      <c r="H9" s="142" t="e">
        <f>(F9/E9)*100</f>
        <v>#DIV/0!</v>
      </c>
    </row>
    <row r="10" spans="1:8" ht="39.75" customHeight="1">
      <c r="A10" s="591" t="s">
        <v>348</v>
      </c>
      <c r="B10" s="592"/>
      <c r="C10" s="592"/>
      <c r="D10" s="592"/>
      <c r="E10" s="592"/>
      <c r="F10" s="592"/>
      <c r="G10" s="592"/>
      <c r="H10" s="593"/>
    </row>
    <row r="11" spans="1:8" ht="81" customHeight="1">
      <c r="A11" s="52" t="s">
        <v>349</v>
      </c>
      <c r="B11" s="141">
        <v>6010</v>
      </c>
      <c r="C11" s="102"/>
      <c r="D11" s="102"/>
      <c r="E11" s="102"/>
      <c r="F11" s="102"/>
      <c r="G11" s="102"/>
      <c r="H11" s="143" t="e">
        <f>(F11/E11)*100</f>
        <v>#DIV/0!</v>
      </c>
    </row>
    <row r="12" spans="1:8" ht="63.75" customHeight="1">
      <c r="A12" s="52" t="s">
        <v>350</v>
      </c>
      <c r="B12" s="144">
        <v>6020</v>
      </c>
      <c r="C12" s="102"/>
      <c r="D12" s="102"/>
      <c r="E12" s="102"/>
      <c r="F12" s="102"/>
      <c r="G12" s="102"/>
      <c r="H12" s="143" t="e">
        <f>(F12/E12)*100</f>
        <v>#DIV/0!</v>
      </c>
    </row>
    <row r="13" spans="1:8" ht="35.25" customHeight="1">
      <c r="A13" s="69"/>
      <c r="B13" s="88"/>
      <c r="C13" s="89"/>
      <c r="D13" s="89"/>
      <c r="E13" s="89"/>
      <c r="F13" s="89"/>
      <c r="G13" s="89"/>
      <c r="H13" s="90"/>
    </row>
    <row r="14" spans="1:8" ht="41.25" customHeight="1">
      <c r="A14" s="56" t="s">
        <v>374</v>
      </c>
      <c r="B14" s="57"/>
      <c r="C14" s="595" t="s">
        <v>143</v>
      </c>
      <c r="D14" s="595"/>
      <c r="E14" s="58"/>
      <c r="F14" s="596" t="s">
        <v>496</v>
      </c>
      <c r="G14" s="596"/>
      <c r="H14" s="596"/>
    </row>
    <row r="15" spans="1:8" ht="18">
      <c r="A15" s="18" t="s">
        <v>65</v>
      </c>
      <c r="B15" s="20"/>
      <c r="C15" s="594" t="s">
        <v>66</v>
      </c>
      <c r="D15" s="594"/>
      <c r="E15" s="20"/>
      <c r="F15" s="427" t="s">
        <v>182</v>
      </c>
      <c r="G15" s="427"/>
      <c r="H15" s="427"/>
    </row>
    <row r="16" spans="1:8">
      <c r="A16" s="50"/>
      <c r="B16" s="50"/>
      <c r="C16" s="50"/>
      <c r="D16" s="50"/>
      <c r="E16" s="50"/>
      <c r="F16" s="50"/>
      <c r="G16" s="50"/>
      <c r="H16" s="50"/>
    </row>
    <row r="17" spans="1:8">
      <c r="A17" s="50"/>
      <c r="B17" s="50"/>
      <c r="C17" s="50"/>
      <c r="D17" s="50"/>
      <c r="E17" s="50"/>
      <c r="F17" s="50"/>
      <c r="G17" s="50"/>
      <c r="H17" s="50"/>
    </row>
    <row r="18" spans="1:8" ht="3" customHeight="1">
      <c r="A18" s="50"/>
      <c r="B18" s="50"/>
      <c r="C18" s="50"/>
      <c r="D18" s="50"/>
      <c r="E18" s="50"/>
      <c r="F18" s="50"/>
      <c r="G18" s="50"/>
      <c r="H18" s="50"/>
    </row>
  </sheetData>
  <mergeCells count="13">
    <mergeCell ref="G2:H2"/>
    <mergeCell ref="A3:H3"/>
    <mergeCell ref="A4:H4"/>
    <mergeCell ref="A5:A6"/>
    <mergeCell ref="B5:B6"/>
    <mergeCell ref="C5:D5"/>
    <mergeCell ref="E5:H5"/>
    <mergeCell ref="A8:H8"/>
    <mergeCell ref="A10:H10"/>
    <mergeCell ref="C15:D15"/>
    <mergeCell ref="F15:H15"/>
    <mergeCell ref="C14:D14"/>
    <mergeCell ref="F14:H14"/>
  </mergeCells>
  <pageMargins left="0.23622047244094491" right="0.15748031496062992" top="0.19685039370078741" bottom="0.19685039370078741" header="0.31496062992125984" footer="0.31496062992125984"/>
  <pageSetup paperSize="9" scale="85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7"/>
  <sheetViews>
    <sheetView view="pageBreakPreview" zoomScale="80" zoomScaleNormal="100" zoomScaleSheetLayoutView="80" workbookViewId="0">
      <selection activeCell="F14" sqref="F14:G14"/>
    </sheetView>
  </sheetViews>
  <sheetFormatPr defaultColWidth="9.08984375" defaultRowHeight="18"/>
  <cols>
    <col min="1" max="1" width="60.36328125" style="2" customWidth="1"/>
    <col min="2" max="2" width="12.54296875" style="91" customWidth="1"/>
    <col min="3" max="3" width="14.90625" style="104" customWidth="1"/>
    <col min="4" max="4" width="16.08984375" style="91" customWidth="1"/>
    <col min="5" max="5" width="16.6328125" style="91" customWidth="1"/>
    <col min="6" max="6" width="16.08984375" style="91" customWidth="1"/>
    <col min="7" max="7" width="17.08984375" style="91" customWidth="1"/>
    <col min="8" max="16384" width="9.08984375" style="2"/>
  </cols>
  <sheetData>
    <row r="2" spans="1:7" ht="33.75" customHeight="1">
      <c r="A2" s="576" t="s">
        <v>438</v>
      </c>
      <c r="B2" s="576"/>
      <c r="C2" s="576"/>
      <c r="D2" s="576"/>
      <c r="E2" s="576"/>
      <c r="F2" s="576"/>
      <c r="G2" s="576"/>
    </row>
    <row r="3" spans="1:7" ht="28.5" customHeight="1">
      <c r="A3" s="95"/>
      <c r="B3" s="8"/>
      <c r="C3" s="8"/>
      <c r="D3" s="95"/>
      <c r="E3" s="95"/>
      <c r="F3" s="95"/>
      <c r="G3" s="8"/>
    </row>
    <row r="4" spans="1:7" ht="60" customHeight="1">
      <c r="A4" s="145" t="s">
        <v>162</v>
      </c>
      <c r="B4" s="146" t="s">
        <v>18</v>
      </c>
      <c r="C4" s="146" t="s">
        <v>448</v>
      </c>
      <c r="D4" s="146" t="s">
        <v>450</v>
      </c>
      <c r="E4" s="146" t="s">
        <v>449</v>
      </c>
      <c r="F4" s="146" t="s">
        <v>413</v>
      </c>
      <c r="G4" s="147" t="s">
        <v>412</v>
      </c>
    </row>
    <row r="5" spans="1:7" ht="23.25" customHeight="1">
      <c r="A5" s="139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</row>
    <row r="6" spans="1:7" ht="44.25" customHeight="1">
      <c r="A6" s="132" t="s">
        <v>418</v>
      </c>
      <c r="B6" s="134">
        <v>6000</v>
      </c>
      <c r="C6" s="134"/>
      <c r="D6" s="137">
        <f>D7+D10</f>
        <v>0</v>
      </c>
      <c r="E6" s="137">
        <f>E7+E10</f>
        <v>0</v>
      </c>
      <c r="F6" s="137">
        <f>E6-D6</f>
        <v>0</v>
      </c>
      <c r="G6" s="138" t="e">
        <f>(E6/D6)*100</f>
        <v>#DIV/0!</v>
      </c>
    </row>
    <row r="7" spans="1:7" ht="31.5" customHeight="1">
      <c r="A7" s="148" t="s">
        <v>419</v>
      </c>
      <c r="B7" s="149">
        <v>6010</v>
      </c>
      <c r="C7" s="149"/>
      <c r="D7" s="136"/>
      <c r="E7" s="136"/>
      <c r="F7" s="137">
        <f t="shared" ref="F7:F12" si="0">E7-D7</f>
        <v>0</v>
      </c>
      <c r="G7" s="138" t="e">
        <f t="shared" ref="G7:G12" si="1">(E7/D7)*100</f>
        <v>#DIV/0!</v>
      </c>
    </row>
    <row r="8" spans="1:7" ht="21.75" customHeight="1">
      <c r="A8" s="148"/>
      <c r="B8" s="149"/>
      <c r="C8" s="149"/>
      <c r="D8" s="136"/>
      <c r="E8" s="136"/>
      <c r="F8" s="137">
        <f t="shared" si="0"/>
        <v>0</v>
      </c>
      <c r="G8" s="138" t="e">
        <f t="shared" si="1"/>
        <v>#DIV/0!</v>
      </c>
    </row>
    <row r="9" spans="1:7" ht="23.25" customHeight="1">
      <c r="A9" s="133"/>
      <c r="B9" s="134"/>
      <c r="C9" s="134"/>
      <c r="D9" s="137"/>
      <c r="E9" s="137"/>
      <c r="F9" s="137">
        <f t="shared" si="0"/>
        <v>0</v>
      </c>
      <c r="G9" s="138" t="e">
        <f t="shared" si="1"/>
        <v>#DIV/0!</v>
      </c>
    </row>
    <row r="10" spans="1:7" s="53" customFormat="1" ht="26.25" customHeight="1">
      <c r="A10" s="150" t="s">
        <v>420</v>
      </c>
      <c r="B10" s="151">
        <v>6020</v>
      </c>
      <c r="C10" s="151"/>
      <c r="D10" s="136"/>
      <c r="E10" s="136"/>
      <c r="F10" s="137">
        <f t="shared" si="0"/>
        <v>0</v>
      </c>
      <c r="G10" s="138" t="e">
        <f t="shared" si="1"/>
        <v>#DIV/0!</v>
      </c>
    </row>
    <row r="11" spans="1:7" ht="23.25" customHeight="1">
      <c r="A11" s="133"/>
      <c r="B11" s="134"/>
      <c r="C11" s="134"/>
      <c r="D11" s="137"/>
      <c r="E11" s="137"/>
      <c r="F11" s="137">
        <f t="shared" si="0"/>
        <v>0</v>
      </c>
      <c r="G11" s="138" t="e">
        <f t="shared" si="1"/>
        <v>#DIV/0!</v>
      </c>
    </row>
    <row r="12" spans="1:7" ht="24" customHeight="1">
      <c r="A12" s="133"/>
      <c r="B12" s="134"/>
      <c r="C12" s="134"/>
      <c r="D12" s="137"/>
      <c r="E12" s="137"/>
      <c r="F12" s="137">
        <f t="shared" si="0"/>
        <v>0</v>
      </c>
      <c r="G12" s="138" t="e">
        <f t="shared" si="1"/>
        <v>#DIV/0!</v>
      </c>
    </row>
    <row r="13" spans="1:7">
      <c r="A13" s="96"/>
      <c r="B13" s="97"/>
      <c r="C13" s="97"/>
      <c r="D13" s="98"/>
      <c r="E13" s="99"/>
      <c r="F13" s="99"/>
      <c r="G13" s="99"/>
    </row>
    <row r="14" spans="1:7" ht="26.25" customHeight="1">
      <c r="A14" s="55" t="s">
        <v>374</v>
      </c>
      <c r="B14" s="19"/>
      <c r="C14" s="19"/>
      <c r="D14" s="94" t="s">
        <v>80</v>
      </c>
      <c r="E14" s="103"/>
      <c r="F14" s="604" t="s">
        <v>496</v>
      </c>
      <c r="G14" s="604"/>
    </row>
    <row r="15" spans="1:7">
      <c r="A15" s="92" t="s">
        <v>376</v>
      </c>
      <c r="B15" s="93"/>
      <c r="C15" s="105"/>
      <c r="D15" s="92" t="s">
        <v>382</v>
      </c>
      <c r="E15" s="92"/>
      <c r="F15" s="427" t="s">
        <v>182</v>
      </c>
      <c r="G15" s="427"/>
    </row>
    <row r="16" spans="1:7">
      <c r="A16" s="96"/>
      <c r="B16" s="97"/>
      <c r="C16" s="97"/>
      <c r="D16" s="98"/>
      <c r="E16" s="99"/>
      <c r="F16" s="99"/>
      <c r="G16" s="99"/>
    </row>
    <row r="17" spans="1:7">
      <c r="A17" s="96"/>
      <c r="B17" s="97"/>
      <c r="C17" s="97"/>
      <c r="D17" s="98"/>
      <c r="E17" s="99"/>
      <c r="F17" s="99"/>
      <c r="G17" s="99"/>
    </row>
    <row r="18" spans="1:7">
      <c r="A18" s="96"/>
      <c r="B18" s="97"/>
      <c r="C18" s="97"/>
      <c r="D18" s="98"/>
      <c r="E18" s="99"/>
      <c r="F18" s="99"/>
      <c r="G18" s="99"/>
    </row>
    <row r="19" spans="1:7">
      <c r="A19" s="96"/>
      <c r="B19" s="97"/>
      <c r="C19" s="97"/>
      <c r="D19" s="98"/>
      <c r="E19" s="99"/>
      <c r="F19" s="99"/>
      <c r="G19" s="99"/>
    </row>
    <row r="20" spans="1:7">
      <c r="A20" s="96"/>
      <c r="B20" s="97"/>
      <c r="C20" s="97"/>
      <c r="D20" s="98"/>
      <c r="E20" s="99"/>
      <c r="F20" s="99"/>
      <c r="G20" s="99"/>
    </row>
    <row r="21" spans="1:7">
      <c r="A21" s="96"/>
      <c r="B21" s="97"/>
      <c r="C21" s="97"/>
      <c r="D21" s="98"/>
      <c r="E21" s="99"/>
      <c r="F21" s="99"/>
      <c r="G21" s="99"/>
    </row>
    <row r="22" spans="1:7">
      <c r="A22" s="96"/>
      <c r="B22" s="97"/>
      <c r="C22" s="97"/>
      <c r="D22" s="98"/>
      <c r="E22" s="99"/>
      <c r="F22" s="99"/>
      <c r="G22" s="99"/>
    </row>
    <row r="23" spans="1:7">
      <c r="A23" s="96"/>
      <c r="B23" s="97"/>
      <c r="C23" s="97"/>
      <c r="D23" s="98"/>
      <c r="E23" s="99"/>
      <c r="F23" s="99"/>
      <c r="G23" s="99"/>
    </row>
    <row r="24" spans="1:7">
      <c r="A24" s="96"/>
      <c r="B24" s="97"/>
      <c r="C24" s="97"/>
      <c r="D24" s="98"/>
      <c r="E24" s="99"/>
      <c r="F24" s="99"/>
      <c r="G24" s="99"/>
    </row>
    <row r="25" spans="1:7">
      <c r="A25" s="96"/>
      <c r="B25" s="97"/>
      <c r="C25" s="97"/>
      <c r="D25" s="98"/>
      <c r="E25" s="99"/>
      <c r="F25" s="99"/>
      <c r="G25" s="99"/>
    </row>
    <row r="26" spans="1:7">
      <c r="A26" s="96"/>
      <c r="B26" s="97"/>
      <c r="C26" s="97"/>
      <c r="D26" s="98"/>
      <c r="E26" s="99"/>
      <c r="F26" s="99"/>
      <c r="G26" s="99"/>
    </row>
    <row r="27" spans="1:7">
      <c r="A27" s="96"/>
      <c r="B27" s="97"/>
      <c r="C27" s="97"/>
      <c r="D27" s="98"/>
      <c r="E27" s="99"/>
      <c r="F27" s="99"/>
      <c r="G27" s="99"/>
    </row>
    <row r="28" spans="1:7">
      <c r="A28" s="96"/>
      <c r="B28" s="97"/>
      <c r="C28" s="97"/>
      <c r="D28" s="98"/>
      <c r="E28" s="99"/>
      <c r="F28" s="99"/>
      <c r="G28" s="99"/>
    </row>
    <row r="29" spans="1:7">
      <c r="A29" s="96"/>
      <c r="B29" s="97"/>
      <c r="C29" s="97"/>
      <c r="D29" s="98"/>
      <c r="E29" s="99"/>
      <c r="F29" s="99"/>
      <c r="G29" s="99"/>
    </row>
    <row r="30" spans="1:7">
      <c r="A30" s="96"/>
      <c r="B30" s="97"/>
      <c r="C30" s="97"/>
      <c r="D30" s="98"/>
      <c r="E30" s="99"/>
      <c r="F30" s="99"/>
      <c r="G30" s="99"/>
    </row>
    <row r="31" spans="1:7">
      <c r="A31" s="96"/>
      <c r="B31" s="97"/>
      <c r="C31" s="97"/>
      <c r="D31" s="98"/>
      <c r="E31" s="99"/>
      <c r="F31" s="99"/>
      <c r="G31" s="99"/>
    </row>
    <row r="32" spans="1:7">
      <c r="A32" s="96"/>
      <c r="B32" s="97"/>
      <c r="C32" s="97"/>
      <c r="D32" s="98"/>
      <c r="E32" s="99"/>
      <c r="F32" s="99"/>
      <c r="G32" s="99"/>
    </row>
    <row r="33" spans="1:7">
      <c r="A33" s="96"/>
      <c r="B33" s="97"/>
      <c r="C33" s="97"/>
      <c r="D33" s="98"/>
      <c r="E33" s="99"/>
      <c r="F33" s="99"/>
      <c r="G33" s="99"/>
    </row>
    <row r="34" spans="1:7">
      <c r="A34" s="96"/>
      <c r="B34" s="97"/>
      <c r="C34" s="97"/>
      <c r="D34" s="98"/>
      <c r="E34" s="99"/>
      <c r="F34" s="99"/>
      <c r="G34" s="99"/>
    </row>
    <row r="35" spans="1:7">
      <c r="A35" s="96"/>
      <c r="B35" s="97"/>
      <c r="C35" s="97"/>
      <c r="D35" s="98"/>
      <c r="E35" s="99"/>
      <c r="F35" s="99"/>
      <c r="G35" s="99"/>
    </row>
    <row r="36" spans="1:7">
      <c r="A36" s="96"/>
      <c r="B36" s="97"/>
      <c r="C36" s="97"/>
      <c r="D36" s="98"/>
      <c r="E36" s="99"/>
      <c r="F36" s="99"/>
      <c r="G36" s="99"/>
    </row>
    <row r="37" spans="1:7">
      <c r="A37" s="96"/>
      <c r="B37" s="97"/>
      <c r="C37" s="97"/>
      <c r="D37" s="98"/>
      <c r="E37" s="99"/>
      <c r="F37" s="99"/>
      <c r="G37" s="99"/>
    </row>
    <row r="38" spans="1:7">
      <c r="A38" s="96"/>
      <c r="B38" s="97"/>
      <c r="C38" s="97"/>
      <c r="D38" s="98"/>
      <c r="E38" s="99"/>
      <c r="F38" s="99"/>
      <c r="G38" s="99"/>
    </row>
    <row r="39" spans="1:7">
      <c r="A39" s="96"/>
      <c r="B39" s="97"/>
      <c r="C39" s="97"/>
      <c r="D39" s="98"/>
      <c r="E39" s="99"/>
      <c r="F39" s="99"/>
      <c r="G39" s="99"/>
    </row>
    <row r="40" spans="1:7">
      <c r="A40" s="96"/>
      <c r="B40" s="97"/>
      <c r="C40" s="97"/>
      <c r="D40" s="98"/>
      <c r="E40" s="99"/>
      <c r="F40" s="99"/>
      <c r="G40" s="99"/>
    </row>
    <row r="41" spans="1:7">
      <c r="A41" s="96"/>
      <c r="B41" s="97"/>
      <c r="C41" s="97"/>
      <c r="D41" s="98"/>
      <c r="E41" s="99"/>
      <c r="F41" s="99"/>
      <c r="G41" s="99"/>
    </row>
    <row r="42" spans="1:7">
      <c r="A42" s="96"/>
      <c r="B42" s="97"/>
      <c r="C42" s="97"/>
      <c r="D42" s="98"/>
      <c r="E42" s="99"/>
      <c r="F42" s="99"/>
      <c r="G42" s="99"/>
    </row>
    <row r="43" spans="1:7">
      <c r="A43" s="96"/>
      <c r="B43" s="97"/>
      <c r="C43" s="97"/>
      <c r="D43" s="98"/>
      <c r="E43" s="99"/>
      <c r="F43" s="99"/>
      <c r="G43" s="99"/>
    </row>
    <row r="44" spans="1:7">
      <c r="A44" s="96"/>
      <c r="B44" s="97"/>
      <c r="C44" s="97"/>
      <c r="D44" s="98"/>
      <c r="E44" s="99"/>
      <c r="F44" s="99"/>
      <c r="G44" s="99"/>
    </row>
    <row r="45" spans="1:7">
      <c r="A45" s="96"/>
      <c r="B45" s="97"/>
      <c r="C45" s="97"/>
      <c r="D45" s="98"/>
      <c r="E45" s="99"/>
      <c r="F45" s="99"/>
      <c r="G45" s="99"/>
    </row>
    <row r="46" spans="1:7">
      <c r="A46" s="96"/>
      <c r="B46" s="97"/>
      <c r="C46" s="97"/>
      <c r="D46" s="98"/>
      <c r="E46" s="99"/>
      <c r="F46" s="99"/>
      <c r="G46" s="99"/>
    </row>
    <row r="47" spans="1:7">
      <c r="A47" s="96"/>
      <c r="D47" s="100"/>
      <c r="E47" s="101"/>
      <c r="F47" s="101"/>
      <c r="G47" s="101"/>
    </row>
    <row r="48" spans="1:7">
      <c r="A48" s="4"/>
      <c r="D48" s="100"/>
      <c r="E48" s="101"/>
      <c r="F48" s="101"/>
      <c r="G48" s="101"/>
    </row>
    <row r="49" spans="1:7">
      <c r="A49" s="4"/>
      <c r="D49" s="100"/>
      <c r="E49" s="101"/>
      <c r="F49" s="101"/>
      <c r="G49" s="101"/>
    </row>
    <row r="50" spans="1:7">
      <c r="A50" s="4"/>
      <c r="D50" s="100"/>
      <c r="E50" s="101"/>
      <c r="F50" s="101"/>
      <c r="G50" s="101"/>
    </row>
    <row r="51" spans="1:7">
      <c r="A51" s="4"/>
      <c r="D51" s="100"/>
      <c r="E51" s="101"/>
      <c r="F51" s="101"/>
      <c r="G51" s="101"/>
    </row>
    <row r="52" spans="1:7">
      <c r="A52" s="4"/>
      <c r="D52" s="100"/>
      <c r="E52" s="101"/>
      <c r="F52" s="101"/>
      <c r="G52" s="101"/>
    </row>
    <row r="53" spans="1:7">
      <c r="A53" s="4"/>
      <c r="D53" s="100"/>
      <c r="E53" s="101"/>
      <c r="F53" s="101"/>
      <c r="G53" s="101"/>
    </row>
    <row r="54" spans="1:7">
      <c r="A54" s="4"/>
      <c r="D54" s="100"/>
      <c r="E54" s="101"/>
      <c r="F54" s="101"/>
      <c r="G54" s="101"/>
    </row>
    <row r="55" spans="1:7">
      <c r="A55" s="4"/>
      <c r="D55" s="100"/>
      <c r="E55" s="101"/>
      <c r="F55" s="101"/>
      <c r="G55" s="101"/>
    </row>
    <row r="56" spans="1:7">
      <c r="A56" s="4"/>
      <c r="D56" s="100"/>
      <c r="E56" s="101"/>
      <c r="F56" s="101"/>
      <c r="G56" s="101"/>
    </row>
    <row r="57" spans="1:7">
      <c r="A57" s="4"/>
      <c r="D57" s="100"/>
      <c r="E57" s="101"/>
      <c r="F57" s="101"/>
      <c r="G57" s="101"/>
    </row>
    <row r="58" spans="1:7">
      <c r="A58" s="4"/>
      <c r="D58" s="100"/>
      <c r="E58" s="101"/>
      <c r="F58" s="101"/>
      <c r="G58" s="101"/>
    </row>
    <row r="59" spans="1:7">
      <c r="A59" s="4"/>
      <c r="D59" s="100"/>
      <c r="E59" s="101"/>
      <c r="F59" s="101"/>
      <c r="G59" s="101"/>
    </row>
    <row r="60" spans="1:7">
      <c r="A60" s="4"/>
      <c r="D60" s="100"/>
      <c r="E60" s="101"/>
      <c r="F60" s="101"/>
      <c r="G60" s="101"/>
    </row>
    <row r="61" spans="1:7">
      <c r="A61" s="4"/>
      <c r="D61" s="100"/>
      <c r="E61" s="101"/>
      <c r="F61" s="101"/>
      <c r="G61" s="101"/>
    </row>
    <row r="62" spans="1:7">
      <c r="A62" s="4"/>
      <c r="D62" s="100"/>
      <c r="E62" s="101"/>
      <c r="F62" s="101"/>
      <c r="G62" s="101"/>
    </row>
    <row r="63" spans="1:7">
      <c r="A63" s="4"/>
      <c r="D63" s="100"/>
      <c r="E63" s="101"/>
      <c r="F63" s="101"/>
      <c r="G63" s="101"/>
    </row>
    <row r="64" spans="1:7">
      <c r="A64" s="4"/>
      <c r="D64" s="100"/>
      <c r="E64" s="101"/>
      <c r="F64" s="101"/>
      <c r="G64" s="101"/>
    </row>
    <row r="65" spans="1:7">
      <c r="A65" s="4"/>
      <c r="D65" s="100"/>
      <c r="E65" s="101"/>
      <c r="F65" s="101"/>
      <c r="G65" s="101"/>
    </row>
    <row r="66" spans="1:7">
      <c r="A66" s="4"/>
      <c r="D66" s="100"/>
      <c r="E66" s="101"/>
      <c r="F66" s="101"/>
      <c r="G66" s="101"/>
    </row>
    <row r="67" spans="1:7">
      <c r="A67" s="4"/>
      <c r="D67" s="100"/>
      <c r="E67" s="101"/>
      <c r="F67" s="101"/>
      <c r="G67" s="101"/>
    </row>
    <row r="68" spans="1:7">
      <c r="A68" s="4"/>
      <c r="D68" s="100"/>
      <c r="E68" s="101"/>
      <c r="F68" s="101"/>
      <c r="G68" s="101"/>
    </row>
    <row r="69" spans="1:7">
      <c r="A69" s="4"/>
      <c r="D69" s="100"/>
      <c r="E69" s="101"/>
      <c r="F69" s="101"/>
      <c r="G69" s="101"/>
    </row>
    <row r="70" spans="1:7">
      <c r="A70" s="4"/>
    </row>
    <row r="71" spans="1:7">
      <c r="A71" s="7"/>
    </row>
    <row r="72" spans="1:7">
      <c r="A72" s="7"/>
    </row>
    <row r="73" spans="1:7">
      <c r="A73" s="7"/>
    </row>
    <row r="74" spans="1:7">
      <c r="A74" s="7"/>
    </row>
    <row r="75" spans="1:7">
      <c r="A75" s="7"/>
    </row>
    <row r="76" spans="1:7">
      <c r="A76" s="7"/>
    </row>
    <row r="77" spans="1:7">
      <c r="A77" s="7"/>
    </row>
    <row r="78" spans="1:7">
      <c r="A78" s="7"/>
    </row>
    <row r="79" spans="1:7">
      <c r="A79" s="7"/>
    </row>
    <row r="80" spans="1:7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</sheetData>
  <mergeCells count="3">
    <mergeCell ref="F14:G14"/>
    <mergeCell ref="F15:G15"/>
    <mergeCell ref="A2:G2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3"/>
  <sheetViews>
    <sheetView view="pageBreakPreview" zoomScale="50" zoomScaleNormal="50" zoomScaleSheetLayoutView="50" workbookViewId="0">
      <selection activeCell="H34" sqref="H34"/>
    </sheetView>
  </sheetViews>
  <sheetFormatPr defaultColWidth="9.08984375" defaultRowHeight="18"/>
  <cols>
    <col min="1" max="1" width="98.54296875" style="158" customWidth="1"/>
    <col min="2" max="2" width="14.90625" style="159" customWidth="1"/>
    <col min="3" max="3" width="24" style="159" customWidth="1"/>
    <col min="4" max="7" width="22.453125" style="159" customWidth="1"/>
    <col min="8" max="8" width="19.90625" style="159" customWidth="1"/>
    <col min="9" max="9" width="40.08984375" style="159" customWidth="1"/>
    <col min="10" max="16384" width="9.08984375" style="158"/>
  </cols>
  <sheetData>
    <row r="1" spans="1:9" ht="29.25" customHeight="1">
      <c r="I1" s="160" t="s">
        <v>357</v>
      </c>
    </row>
    <row r="2" spans="1:9" ht="37.5" customHeight="1">
      <c r="A2" s="398" t="s">
        <v>75</v>
      </c>
      <c r="B2" s="398"/>
      <c r="C2" s="398"/>
      <c r="D2" s="398"/>
      <c r="E2" s="398"/>
      <c r="F2" s="398"/>
      <c r="G2" s="398"/>
      <c r="H2" s="398"/>
      <c r="I2" s="398"/>
    </row>
    <row r="3" spans="1:9" ht="22.5" customHeight="1">
      <c r="A3" s="161"/>
      <c r="B3" s="162"/>
      <c r="C3" s="162"/>
      <c r="D3" s="162"/>
      <c r="E3" s="162"/>
      <c r="F3" s="162"/>
      <c r="G3" s="162"/>
      <c r="H3" s="162" t="s">
        <v>338</v>
      </c>
      <c r="I3" s="162"/>
    </row>
    <row r="4" spans="1:9" ht="55.5" customHeight="1">
      <c r="A4" s="400" t="s">
        <v>162</v>
      </c>
      <c r="B4" s="399" t="s">
        <v>18</v>
      </c>
      <c r="C4" s="399" t="s">
        <v>286</v>
      </c>
      <c r="D4" s="399"/>
      <c r="E4" s="400" t="s">
        <v>445</v>
      </c>
      <c r="F4" s="400"/>
      <c r="G4" s="400"/>
      <c r="H4" s="400"/>
      <c r="I4" s="400"/>
    </row>
    <row r="5" spans="1:9" ht="108" customHeight="1">
      <c r="A5" s="400"/>
      <c r="B5" s="399"/>
      <c r="C5" s="112" t="s">
        <v>446</v>
      </c>
      <c r="D5" s="112" t="s">
        <v>447</v>
      </c>
      <c r="E5" s="112" t="s">
        <v>152</v>
      </c>
      <c r="F5" s="112" t="s">
        <v>147</v>
      </c>
      <c r="G5" s="165" t="s">
        <v>158</v>
      </c>
      <c r="H5" s="165" t="s">
        <v>378</v>
      </c>
      <c r="I5" s="112" t="s">
        <v>157</v>
      </c>
    </row>
    <row r="6" spans="1:9" ht="42.75" customHeight="1">
      <c r="A6" s="117">
        <v>1</v>
      </c>
      <c r="B6" s="112">
        <v>2</v>
      </c>
      <c r="C6" s="117">
        <v>3</v>
      </c>
      <c r="D6" s="112">
        <v>4</v>
      </c>
      <c r="E6" s="117">
        <v>5</v>
      </c>
      <c r="F6" s="112">
        <v>6</v>
      </c>
      <c r="G6" s="117">
        <v>7</v>
      </c>
      <c r="H6" s="112">
        <v>8</v>
      </c>
      <c r="I6" s="117">
        <v>9</v>
      </c>
    </row>
    <row r="7" spans="1:9" s="166" customFormat="1" ht="39.75" customHeight="1">
      <c r="A7" s="401" t="s">
        <v>156</v>
      </c>
      <c r="B7" s="401"/>
      <c r="C7" s="401"/>
      <c r="D7" s="401"/>
      <c r="E7" s="401"/>
      <c r="F7" s="401"/>
      <c r="G7" s="401"/>
      <c r="H7" s="401"/>
      <c r="I7" s="401"/>
    </row>
    <row r="8" spans="1:9" s="166" customFormat="1" ht="54" customHeight="1">
      <c r="A8" s="167" t="s">
        <v>129</v>
      </c>
      <c r="B8" s="168">
        <v>1000</v>
      </c>
      <c r="C8" s="187">
        <v>2142</v>
      </c>
      <c r="D8" s="187">
        <v>2133.9</v>
      </c>
      <c r="E8" s="187">
        <v>2129.3000000000002</v>
      </c>
      <c r="F8" s="187">
        <v>2133.9</v>
      </c>
      <c r="G8" s="187">
        <f>F8-E8</f>
        <v>4.5999999999999091</v>
      </c>
      <c r="H8" s="188">
        <f>(F8/E8)*100</f>
        <v>100.21603343821911</v>
      </c>
      <c r="I8" s="169"/>
    </row>
    <row r="9" spans="1:9" s="166" customFormat="1" ht="51" customHeight="1">
      <c r="A9" s="167" t="s">
        <v>114</v>
      </c>
      <c r="B9" s="168">
        <v>1010</v>
      </c>
      <c r="C9" s="187">
        <f>SUM(C10:C17)</f>
        <v>-2805.5</v>
      </c>
      <c r="D9" s="187">
        <f>SUM(D10:D17)</f>
        <v>-2698.8</v>
      </c>
      <c r="E9" s="187">
        <f>SUM(E10:E17)</f>
        <v>-2457.4</v>
      </c>
      <c r="F9" s="187">
        <f>SUM(F10:F17)</f>
        <v>-2698.8</v>
      </c>
      <c r="G9" s="187">
        <f>F9-E9</f>
        <v>-241.40000000000009</v>
      </c>
      <c r="H9" s="188">
        <f t="shared" ref="H9:H70" si="0">(F9/E9)*100</f>
        <v>109.82339057540491</v>
      </c>
      <c r="I9" s="169"/>
    </row>
    <row r="10" spans="1:9" s="166" customFormat="1" ht="45" customHeight="1">
      <c r="A10" s="170" t="s">
        <v>313</v>
      </c>
      <c r="B10" s="124">
        <v>1011</v>
      </c>
      <c r="C10" s="184">
        <v>-153.5</v>
      </c>
      <c r="D10" s="184">
        <v>-115.8</v>
      </c>
      <c r="E10" s="184">
        <v>-20</v>
      </c>
      <c r="F10" s="184">
        <v>-115.8</v>
      </c>
      <c r="G10" s="184">
        <f t="shared" ref="G10:G58" si="1">F10-E10</f>
        <v>-95.8</v>
      </c>
      <c r="H10" s="185">
        <f t="shared" si="0"/>
        <v>579</v>
      </c>
      <c r="I10" s="171"/>
    </row>
    <row r="11" spans="1:9" s="166" customFormat="1" ht="36" customHeight="1">
      <c r="A11" s="170" t="s">
        <v>314</v>
      </c>
      <c r="B11" s="124">
        <v>1012</v>
      </c>
      <c r="C11" s="184">
        <v>-794.7</v>
      </c>
      <c r="D11" s="184">
        <v>-630</v>
      </c>
      <c r="E11" s="184">
        <v>-558</v>
      </c>
      <c r="F11" s="184">
        <v>-630</v>
      </c>
      <c r="G11" s="184">
        <f t="shared" si="1"/>
        <v>-72</v>
      </c>
      <c r="H11" s="185">
        <f t="shared" si="0"/>
        <v>112.90322580645163</v>
      </c>
      <c r="I11" s="171"/>
    </row>
    <row r="12" spans="1:9" s="166" customFormat="1" ht="39" customHeight="1">
      <c r="A12" s="170" t="s">
        <v>315</v>
      </c>
      <c r="B12" s="124">
        <v>1013</v>
      </c>
      <c r="C12" s="184">
        <v>-178.3</v>
      </c>
      <c r="D12" s="184">
        <v>-248.4</v>
      </c>
      <c r="E12" s="184">
        <v>-198.8</v>
      </c>
      <c r="F12" s="184">
        <v>-248.4</v>
      </c>
      <c r="G12" s="184">
        <f t="shared" si="1"/>
        <v>-49.599999999999994</v>
      </c>
      <c r="H12" s="185">
        <f t="shared" si="0"/>
        <v>124.94969818913479</v>
      </c>
      <c r="I12" s="171"/>
    </row>
    <row r="13" spans="1:9" s="166" customFormat="1" ht="39" customHeight="1">
      <c r="A13" s="170" t="s">
        <v>5</v>
      </c>
      <c r="B13" s="124">
        <v>1014</v>
      </c>
      <c r="C13" s="184">
        <v>-688.1</v>
      </c>
      <c r="D13" s="184">
        <v>-639.1</v>
      </c>
      <c r="E13" s="184">
        <v>-720</v>
      </c>
      <c r="F13" s="184">
        <v>-639.1</v>
      </c>
      <c r="G13" s="184">
        <f t="shared" si="1"/>
        <v>80.899999999999977</v>
      </c>
      <c r="H13" s="185">
        <f t="shared" si="0"/>
        <v>88.763888888888886</v>
      </c>
      <c r="I13" s="171"/>
    </row>
    <row r="14" spans="1:9" s="166" customFormat="1" ht="37.5" customHeight="1">
      <c r="A14" s="170" t="s">
        <v>6</v>
      </c>
      <c r="B14" s="124">
        <v>1015</v>
      </c>
      <c r="C14" s="184">
        <v>-144.80000000000001</v>
      </c>
      <c r="D14" s="184">
        <v>-147.6</v>
      </c>
      <c r="E14" s="184">
        <v>-158.4</v>
      </c>
      <c r="F14" s="184">
        <v>-147.6</v>
      </c>
      <c r="G14" s="184">
        <f t="shared" si="1"/>
        <v>10.800000000000011</v>
      </c>
      <c r="H14" s="185">
        <f t="shared" si="0"/>
        <v>93.181818181818173</v>
      </c>
      <c r="I14" s="171"/>
    </row>
    <row r="15" spans="1:9" s="173" customFormat="1" ht="71.25" customHeight="1">
      <c r="A15" s="170" t="s">
        <v>316</v>
      </c>
      <c r="B15" s="112">
        <v>1016</v>
      </c>
      <c r="C15" s="184">
        <v>-69.2</v>
      </c>
      <c r="D15" s="184">
        <v>-2.5</v>
      </c>
      <c r="E15" s="184">
        <v>-10</v>
      </c>
      <c r="F15" s="184">
        <v>-2.5</v>
      </c>
      <c r="G15" s="184">
        <f t="shared" si="1"/>
        <v>7.5</v>
      </c>
      <c r="H15" s="185">
        <f t="shared" si="0"/>
        <v>25</v>
      </c>
      <c r="I15" s="172"/>
    </row>
    <row r="16" spans="1:9" s="173" customFormat="1" ht="36.75" customHeight="1">
      <c r="A16" s="170" t="s">
        <v>317</v>
      </c>
      <c r="B16" s="112">
        <v>1017</v>
      </c>
      <c r="C16" s="184">
        <v>-327.3</v>
      </c>
      <c r="D16" s="184">
        <v>-292.7</v>
      </c>
      <c r="E16" s="184">
        <v>-330</v>
      </c>
      <c r="F16" s="184">
        <v>-292.7</v>
      </c>
      <c r="G16" s="184">
        <f t="shared" si="1"/>
        <v>37.300000000000011</v>
      </c>
      <c r="H16" s="185">
        <f t="shared" si="0"/>
        <v>88.696969696969703</v>
      </c>
      <c r="I16" s="172"/>
    </row>
    <row r="17" spans="1:9" s="166" customFormat="1" ht="40.5" customHeight="1">
      <c r="A17" s="170" t="s">
        <v>318</v>
      </c>
      <c r="B17" s="124">
        <v>1018</v>
      </c>
      <c r="C17" s="184">
        <v>-449.6</v>
      </c>
      <c r="D17" s="184">
        <v>-622.70000000000005</v>
      </c>
      <c r="E17" s="184">
        <v>-462.2</v>
      </c>
      <c r="F17" s="184">
        <v>-622.70000000000005</v>
      </c>
      <c r="G17" s="184">
        <f t="shared" si="1"/>
        <v>-160.50000000000006</v>
      </c>
      <c r="H17" s="185">
        <f t="shared" si="0"/>
        <v>134.72522717438341</v>
      </c>
      <c r="I17" s="171"/>
    </row>
    <row r="18" spans="1:9" s="166" customFormat="1" ht="31.5" customHeight="1">
      <c r="A18" s="167" t="s">
        <v>23</v>
      </c>
      <c r="B18" s="168">
        <v>1020</v>
      </c>
      <c r="C18" s="187">
        <f>SUM(C8,C9)</f>
        <v>-663.5</v>
      </c>
      <c r="D18" s="187">
        <f>SUM(D8,D9)</f>
        <v>-564.90000000000009</v>
      </c>
      <c r="E18" s="187">
        <f>SUM(E8,E9)</f>
        <v>-328.09999999999991</v>
      </c>
      <c r="F18" s="187">
        <f>SUM(F8,F9)</f>
        <v>-564.90000000000009</v>
      </c>
      <c r="G18" s="187">
        <f t="shared" si="1"/>
        <v>-236.80000000000018</v>
      </c>
      <c r="H18" s="188">
        <f t="shared" si="0"/>
        <v>172.17311795184403</v>
      </c>
      <c r="I18" s="169"/>
    </row>
    <row r="19" spans="1:9" s="166" customFormat="1" ht="37.5" customHeight="1">
      <c r="A19" s="167" t="s">
        <v>136</v>
      </c>
      <c r="B19" s="168">
        <v>1030</v>
      </c>
      <c r="C19" s="187">
        <f>SUM(C20:C37,C39)</f>
        <v>-872.10000000000014</v>
      </c>
      <c r="D19" s="187">
        <f>SUM(D20:D37,D39)</f>
        <v>-878.19999999999993</v>
      </c>
      <c r="E19" s="187">
        <f>SUM(E20:E37,E39)</f>
        <v>-786.00000000000011</v>
      </c>
      <c r="F19" s="187">
        <f>SUM(F20:F37,F39)</f>
        <v>-878.19999999999993</v>
      </c>
      <c r="G19" s="187">
        <f t="shared" si="1"/>
        <v>-92.199999999999818</v>
      </c>
      <c r="H19" s="188">
        <f t="shared" si="0"/>
        <v>111.7302798982188</v>
      </c>
      <c r="I19" s="169"/>
    </row>
    <row r="20" spans="1:9" s="166" customFormat="1" ht="57" customHeight="1">
      <c r="A20" s="170" t="s">
        <v>82</v>
      </c>
      <c r="B20" s="124">
        <v>1031</v>
      </c>
      <c r="C20" s="184">
        <v>-43.2</v>
      </c>
      <c r="D20" s="184">
        <v>-5.6</v>
      </c>
      <c r="E20" s="184">
        <v>-70</v>
      </c>
      <c r="F20" s="184">
        <v>-5.6</v>
      </c>
      <c r="G20" s="184">
        <f t="shared" si="1"/>
        <v>64.400000000000006</v>
      </c>
      <c r="H20" s="185">
        <f t="shared" si="0"/>
        <v>8</v>
      </c>
      <c r="I20" s="171"/>
    </row>
    <row r="21" spans="1:9" s="166" customFormat="1" ht="43.5" customHeight="1">
      <c r="A21" s="170" t="s">
        <v>130</v>
      </c>
      <c r="B21" s="124">
        <v>1032</v>
      </c>
      <c r="C21" s="184" t="s">
        <v>195</v>
      </c>
      <c r="D21" s="184" t="s">
        <v>507</v>
      </c>
      <c r="E21" s="184" t="s">
        <v>195</v>
      </c>
      <c r="F21" s="184" t="s">
        <v>195</v>
      </c>
      <c r="G21" s="273" t="e">
        <f t="shared" si="1"/>
        <v>#VALUE!</v>
      </c>
      <c r="H21" s="274" t="e">
        <f t="shared" si="0"/>
        <v>#VALUE!</v>
      </c>
      <c r="I21" s="171"/>
    </row>
    <row r="22" spans="1:9" s="166" customFormat="1" ht="43.5" customHeight="1">
      <c r="A22" s="170" t="s">
        <v>22</v>
      </c>
      <c r="B22" s="124">
        <v>1033</v>
      </c>
      <c r="C22" s="184" t="s">
        <v>195</v>
      </c>
      <c r="D22" s="184" t="s">
        <v>195</v>
      </c>
      <c r="E22" s="184" t="s">
        <v>195</v>
      </c>
      <c r="F22" s="184" t="s">
        <v>195</v>
      </c>
      <c r="G22" s="273" t="e">
        <f t="shared" si="1"/>
        <v>#VALUE!</v>
      </c>
      <c r="H22" s="274" t="e">
        <f t="shared" si="0"/>
        <v>#VALUE!</v>
      </c>
      <c r="I22" s="171"/>
    </row>
    <row r="23" spans="1:9" s="166" customFormat="1" ht="48" customHeight="1">
      <c r="A23" s="170" t="s">
        <v>32</v>
      </c>
      <c r="B23" s="124">
        <v>1034</v>
      </c>
      <c r="C23" s="184" t="s">
        <v>195</v>
      </c>
      <c r="D23" s="184" t="s">
        <v>195</v>
      </c>
      <c r="E23" s="184" t="s">
        <v>195</v>
      </c>
      <c r="F23" s="184" t="s">
        <v>195</v>
      </c>
      <c r="G23" s="273" t="e">
        <f t="shared" si="1"/>
        <v>#VALUE!</v>
      </c>
      <c r="H23" s="274" t="e">
        <f t="shared" si="0"/>
        <v>#VALUE!</v>
      </c>
      <c r="I23" s="171"/>
    </row>
    <row r="24" spans="1:9" s="166" customFormat="1" ht="45" customHeight="1">
      <c r="A24" s="170" t="s">
        <v>33</v>
      </c>
      <c r="B24" s="124">
        <v>1035</v>
      </c>
      <c r="C24" s="184">
        <v>-3</v>
      </c>
      <c r="D24" s="184">
        <v>-3.2</v>
      </c>
      <c r="E24" s="184">
        <v>-3</v>
      </c>
      <c r="F24" s="184">
        <v>-3.2</v>
      </c>
      <c r="G24" s="184">
        <f t="shared" si="1"/>
        <v>-0.20000000000000018</v>
      </c>
      <c r="H24" s="185">
        <f t="shared" si="0"/>
        <v>106.66666666666667</v>
      </c>
      <c r="I24" s="171"/>
    </row>
    <row r="25" spans="1:9" s="166" customFormat="1" ht="36" customHeight="1">
      <c r="A25" s="170" t="s">
        <v>34</v>
      </c>
      <c r="B25" s="124">
        <v>1036</v>
      </c>
      <c r="C25" s="184">
        <v>-563</v>
      </c>
      <c r="D25" s="184">
        <v>-643.5</v>
      </c>
      <c r="E25" s="184">
        <v>-500</v>
      </c>
      <c r="F25" s="184">
        <v>-643.5</v>
      </c>
      <c r="G25" s="184">
        <f t="shared" si="1"/>
        <v>-143.5</v>
      </c>
      <c r="H25" s="185">
        <f t="shared" si="0"/>
        <v>128.69999999999999</v>
      </c>
      <c r="I25" s="171"/>
    </row>
    <row r="26" spans="1:9" s="166" customFormat="1" ht="46.5" customHeight="1">
      <c r="A26" s="170" t="s">
        <v>35</v>
      </c>
      <c r="B26" s="124">
        <v>1037</v>
      </c>
      <c r="C26" s="184">
        <v>-121.7</v>
      </c>
      <c r="D26" s="184">
        <v>-147.30000000000001</v>
      </c>
      <c r="E26" s="184">
        <v>-105.6</v>
      </c>
      <c r="F26" s="184">
        <v>-147.30000000000001</v>
      </c>
      <c r="G26" s="184">
        <f t="shared" si="1"/>
        <v>-41.700000000000017</v>
      </c>
      <c r="H26" s="185">
        <f t="shared" si="0"/>
        <v>139.48863636363637</v>
      </c>
      <c r="I26" s="171"/>
    </row>
    <row r="27" spans="1:9" s="166" customFormat="1" ht="54.75" customHeight="1">
      <c r="A27" s="170" t="s">
        <v>36</v>
      </c>
      <c r="B27" s="124">
        <v>1038</v>
      </c>
      <c r="C27" s="184">
        <v>-6.3</v>
      </c>
      <c r="D27" s="184">
        <v>-5.6</v>
      </c>
      <c r="E27" s="184">
        <v>-6</v>
      </c>
      <c r="F27" s="184">
        <v>-5.6</v>
      </c>
      <c r="G27" s="184">
        <f t="shared" si="1"/>
        <v>0.40000000000000036</v>
      </c>
      <c r="H27" s="185">
        <f t="shared" si="0"/>
        <v>93.333333333333329</v>
      </c>
      <c r="I27" s="171"/>
    </row>
    <row r="28" spans="1:9" s="173" customFormat="1" ht="54" customHeight="1">
      <c r="A28" s="170" t="s">
        <v>37</v>
      </c>
      <c r="B28" s="124">
        <v>1039</v>
      </c>
      <c r="C28" s="184" t="s">
        <v>195</v>
      </c>
      <c r="D28" s="184" t="s">
        <v>195</v>
      </c>
      <c r="E28" s="184" t="s">
        <v>195</v>
      </c>
      <c r="F28" s="184" t="s">
        <v>195</v>
      </c>
      <c r="G28" s="273" t="e">
        <f t="shared" si="1"/>
        <v>#VALUE!</v>
      </c>
      <c r="H28" s="274" t="e">
        <f t="shared" si="0"/>
        <v>#VALUE!</v>
      </c>
      <c r="I28" s="171"/>
    </row>
    <row r="29" spans="1:9" s="166" customFormat="1" ht="55.5" customHeight="1">
      <c r="A29" s="170" t="s">
        <v>38</v>
      </c>
      <c r="B29" s="124">
        <v>1040</v>
      </c>
      <c r="C29" s="184">
        <v>-0.7</v>
      </c>
      <c r="D29" s="184">
        <v>-1</v>
      </c>
      <c r="E29" s="184" t="s">
        <v>195</v>
      </c>
      <c r="F29" s="184">
        <v>-1</v>
      </c>
      <c r="G29" s="273" t="e">
        <f t="shared" si="1"/>
        <v>#VALUE!</v>
      </c>
      <c r="H29" s="274" t="e">
        <f t="shared" si="0"/>
        <v>#VALUE!</v>
      </c>
      <c r="I29" s="171"/>
    </row>
    <row r="30" spans="1:9" s="166" customFormat="1" ht="36" customHeight="1">
      <c r="A30" s="170" t="s">
        <v>39</v>
      </c>
      <c r="B30" s="124">
        <v>1041</v>
      </c>
      <c r="C30" s="184" t="s">
        <v>195</v>
      </c>
      <c r="D30" s="184" t="s">
        <v>195</v>
      </c>
      <c r="E30" s="184" t="s">
        <v>195</v>
      </c>
      <c r="F30" s="184" t="s">
        <v>195</v>
      </c>
      <c r="G30" s="273" t="e">
        <f t="shared" si="1"/>
        <v>#VALUE!</v>
      </c>
      <c r="H30" s="274" t="e">
        <f t="shared" si="0"/>
        <v>#VALUE!</v>
      </c>
      <c r="I30" s="171"/>
    </row>
    <row r="31" spans="1:9" s="166" customFormat="1" ht="36" customHeight="1">
      <c r="A31" s="170" t="s">
        <v>40</v>
      </c>
      <c r="B31" s="124">
        <v>1042</v>
      </c>
      <c r="C31" s="184">
        <v>-13.7</v>
      </c>
      <c r="D31" s="184">
        <v>-3.4</v>
      </c>
      <c r="E31" s="184">
        <v>-14.7</v>
      </c>
      <c r="F31" s="184">
        <v>-3.4</v>
      </c>
      <c r="G31" s="184">
        <f>F31-E31</f>
        <v>11.299999999999999</v>
      </c>
      <c r="H31" s="185">
        <f t="shared" si="0"/>
        <v>23.129251700680271</v>
      </c>
      <c r="I31" s="171"/>
    </row>
    <row r="32" spans="1:9" s="166" customFormat="1" ht="36" customHeight="1">
      <c r="A32" s="170" t="s">
        <v>56</v>
      </c>
      <c r="B32" s="124">
        <v>1043</v>
      </c>
      <c r="C32" s="184">
        <v>-5.2</v>
      </c>
      <c r="D32" s="184">
        <v>-9.4</v>
      </c>
      <c r="E32" s="184">
        <v>-10</v>
      </c>
      <c r="F32" s="184">
        <v>-9.4</v>
      </c>
      <c r="G32" s="184">
        <f t="shared" si="1"/>
        <v>0.59999999999999964</v>
      </c>
      <c r="H32" s="185">
        <f t="shared" si="0"/>
        <v>94</v>
      </c>
      <c r="I32" s="171"/>
    </row>
    <row r="33" spans="1:9" s="166" customFormat="1" ht="36" customHeight="1">
      <c r="A33" s="170" t="s">
        <v>41</v>
      </c>
      <c r="B33" s="124">
        <v>1044</v>
      </c>
      <c r="C33" s="184" t="s">
        <v>195</v>
      </c>
      <c r="D33" s="184" t="s">
        <v>195</v>
      </c>
      <c r="E33" s="184" t="s">
        <v>195</v>
      </c>
      <c r="F33" s="184" t="s">
        <v>195</v>
      </c>
      <c r="G33" s="273" t="e">
        <f t="shared" si="1"/>
        <v>#VALUE!</v>
      </c>
      <c r="H33" s="274" t="e">
        <f t="shared" si="0"/>
        <v>#VALUE!</v>
      </c>
      <c r="I33" s="171"/>
    </row>
    <row r="34" spans="1:9" s="166" customFormat="1" ht="36" customHeight="1">
      <c r="A34" s="170" t="s">
        <v>42</v>
      </c>
      <c r="B34" s="124">
        <v>1045</v>
      </c>
      <c r="C34" s="184">
        <v>-11.8</v>
      </c>
      <c r="D34" s="184" t="s">
        <v>195</v>
      </c>
      <c r="E34" s="184" t="s">
        <v>195</v>
      </c>
      <c r="F34" s="184" t="s">
        <v>195</v>
      </c>
      <c r="G34" s="273" t="e">
        <f t="shared" si="1"/>
        <v>#VALUE!</v>
      </c>
      <c r="H34" s="274" t="e">
        <f t="shared" si="0"/>
        <v>#VALUE!</v>
      </c>
      <c r="I34" s="171"/>
    </row>
    <row r="35" spans="1:9" s="166" customFormat="1" ht="52.5" customHeight="1">
      <c r="A35" s="170" t="s">
        <v>43</v>
      </c>
      <c r="B35" s="124">
        <v>1046</v>
      </c>
      <c r="C35" s="184" t="s">
        <v>195</v>
      </c>
      <c r="D35" s="184" t="s">
        <v>195</v>
      </c>
      <c r="E35" s="184" t="s">
        <v>195</v>
      </c>
      <c r="F35" s="184" t="s">
        <v>195</v>
      </c>
      <c r="G35" s="273" t="e">
        <f t="shared" si="1"/>
        <v>#VALUE!</v>
      </c>
      <c r="H35" s="274" t="e">
        <f t="shared" si="0"/>
        <v>#VALUE!</v>
      </c>
      <c r="I35" s="171"/>
    </row>
    <row r="36" spans="1:9" s="166" customFormat="1" ht="40.5" customHeight="1">
      <c r="A36" s="170" t="s">
        <v>44</v>
      </c>
      <c r="B36" s="124">
        <v>1047</v>
      </c>
      <c r="C36" s="184">
        <v>-1</v>
      </c>
      <c r="D36" s="184">
        <v>-1.7</v>
      </c>
      <c r="E36" s="184">
        <v>-2</v>
      </c>
      <c r="F36" s="184">
        <v>-1.7</v>
      </c>
      <c r="G36" s="184">
        <f t="shared" si="1"/>
        <v>0.30000000000000004</v>
      </c>
      <c r="H36" s="185">
        <f t="shared" si="0"/>
        <v>85</v>
      </c>
      <c r="I36" s="171"/>
    </row>
    <row r="37" spans="1:9" s="173" customFormat="1" ht="65.25" customHeight="1">
      <c r="A37" s="170" t="s">
        <v>64</v>
      </c>
      <c r="B37" s="124">
        <v>1048</v>
      </c>
      <c r="C37" s="184" t="s">
        <v>195</v>
      </c>
      <c r="D37" s="184" t="s">
        <v>195</v>
      </c>
      <c r="E37" s="184" t="s">
        <v>195</v>
      </c>
      <c r="F37" s="184" t="s">
        <v>195</v>
      </c>
      <c r="G37" s="273" t="e">
        <f t="shared" si="1"/>
        <v>#VALUE!</v>
      </c>
      <c r="H37" s="274" t="e">
        <f t="shared" si="0"/>
        <v>#VALUE!</v>
      </c>
      <c r="I37" s="171"/>
    </row>
    <row r="38" spans="1:9" s="166" customFormat="1" ht="36" customHeight="1">
      <c r="A38" s="170" t="s">
        <v>45</v>
      </c>
      <c r="B38" s="124" t="s">
        <v>375</v>
      </c>
      <c r="C38" s="184" t="s">
        <v>195</v>
      </c>
      <c r="D38" s="184" t="s">
        <v>195</v>
      </c>
      <c r="E38" s="184" t="s">
        <v>195</v>
      </c>
      <c r="F38" s="184" t="s">
        <v>195</v>
      </c>
      <c r="G38" s="273" t="e">
        <f t="shared" si="1"/>
        <v>#VALUE!</v>
      </c>
      <c r="H38" s="274" t="e">
        <f t="shared" si="0"/>
        <v>#VALUE!</v>
      </c>
      <c r="I38" s="171"/>
    </row>
    <row r="39" spans="1:9" s="166" customFormat="1" ht="36" customHeight="1">
      <c r="A39" s="170" t="s">
        <v>85</v>
      </c>
      <c r="B39" s="124">
        <v>1049</v>
      </c>
      <c r="C39" s="184">
        <v>-102.5</v>
      </c>
      <c r="D39" s="184">
        <v>-57.5</v>
      </c>
      <c r="E39" s="184">
        <v>-74.7</v>
      </c>
      <c r="F39" s="184">
        <v>-57.5</v>
      </c>
      <c r="G39" s="184">
        <f t="shared" si="1"/>
        <v>17.200000000000003</v>
      </c>
      <c r="H39" s="185">
        <f t="shared" si="0"/>
        <v>76.974564926372153</v>
      </c>
      <c r="I39" s="171"/>
    </row>
    <row r="40" spans="1:9" s="166" customFormat="1" ht="44.25" customHeight="1">
      <c r="A40" s="167" t="s">
        <v>137</v>
      </c>
      <c r="B40" s="121">
        <v>1060</v>
      </c>
      <c r="C40" s="187">
        <f>SUM(C41:C47)</f>
        <v>0</v>
      </c>
      <c r="D40" s="187">
        <f>SUM(D41:D47)</f>
        <v>0</v>
      </c>
      <c r="E40" s="187">
        <f>SUM(E41:E47)</f>
        <v>0</v>
      </c>
      <c r="F40" s="187">
        <f>SUM(F41:F47)</f>
        <v>0</v>
      </c>
      <c r="G40" s="273">
        <f t="shared" si="1"/>
        <v>0</v>
      </c>
      <c r="H40" s="275" t="e">
        <f t="shared" si="0"/>
        <v>#DIV/0!</v>
      </c>
      <c r="I40" s="121"/>
    </row>
    <row r="41" spans="1:9" s="166" customFormat="1" ht="36" customHeight="1">
      <c r="A41" s="170" t="s">
        <v>116</v>
      </c>
      <c r="B41" s="124">
        <v>1061</v>
      </c>
      <c r="C41" s="184" t="s">
        <v>195</v>
      </c>
      <c r="D41" s="184" t="s">
        <v>195</v>
      </c>
      <c r="E41" s="184" t="s">
        <v>195</v>
      </c>
      <c r="F41" s="184" t="s">
        <v>195</v>
      </c>
      <c r="G41" s="273" t="e">
        <f t="shared" si="1"/>
        <v>#VALUE!</v>
      </c>
      <c r="H41" s="274" t="e">
        <f t="shared" si="0"/>
        <v>#VALUE!</v>
      </c>
      <c r="I41" s="171"/>
    </row>
    <row r="42" spans="1:9" s="166" customFormat="1" ht="36" customHeight="1">
      <c r="A42" s="170" t="s">
        <v>117</v>
      </c>
      <c r="B42" s="124">
        <v>1062</v>
      </c>
      <c r="C42" s="184" t="s">
        <v>195</v>
      </c>
      <c r="D42" s="184" t="s">
        <v>195</v>
      </c>
      <c r="E42" s="184" t="s">
        <v>195</v>
      </c>
      <c r="F42" s="184" t="s">
        <v>195</v>
      </c>
      <c r="G42" s="273" t="e">
        <f t="shared" si="1"/>
        <v>#VALUE!</v>
      </c>
      <c r="H42" s="274" t="e">
        <f t="shared" si="0"/>
        <v>#VALUE!</v>
      </c>
      <c r="I42" s="171"/>
    </row>
    <row r="43" spans="1:9" s="166" customFormat="1" ht="36" customHeight="1">
      <c r="A43" s="170" t="s">
        <v>34</v>
      </c>
      <c r="B43" s="124">
        <v>1063</v>
      </c>
      <c r="C43" s="184" t="s">
        <v>195</v>
      </c>
      <c r="D43" s="184" t="s">
        <v>195</v>
      </c>
      <c r="E43" s="184" t="s">
        <v>195</v>
      </c>
      <c r="F43" s="184" t="s">
        <v>195</v>
      </c>
      <c r="G43" s="273" t="e">
        <f t="shared" si="1"/>
        <v>#VALUE!</v>
      </c>
      <c r="H43" s="274" t="e">
        <f t="shared" si="0"/>
        <v>#VALUE!</v>
      </c>
      <c r="I43" s="171"/>
    </row>
    <row r="44" spans="1:9" s="166" customFormat="1" ht="36" customHeight="1">
      <c r="A44" s="170" t="s">
        <v>35</v>
      </c>
      <c r="B44" s="124">
        <v>1064</v>
      </c>
      <c r="C44" s="184" t="s">
        <v>195</v>
      </c>
      <c r="D44" s="184" t="s">
        <v>195</v>
      </c>
      <c r="E44" s="184" t="s">
        <v>195</v>
      </c>
      <c r="F44" s="184" t="s">
        <v>195</v>
      </c>
      <c r="G44" s="273" t="e">
        <f t="shared" si="1"/>
        <v>#VALUE!</v>
      </c>
      <c r="H44" s="274" t="e">
        <f t="shared" si="0"/>
        <v>#VALUE!</v>
      </c>
      <c r="I44" s="171"/>
    </row>
    <row r="45" spans="1:9" s="166" customFormat="1" ht="36" customHeight="1">
      <c r="A45" s="170" t="s">
        <v>55</v>
      </c>
      <c r="B45" s="124">
        <v>1065</v>
      </c>
      <c r="C45" s="184" t="s">
        <v>195</v>
      </c>
      <c r="D45" s="184" t="s">
        <v>195</v>
      </c>
      <c r="E45" s="184" t="s">
        <v>195</v>
      </c>
      <c r="F45" s="184" t="s">
        <v>195</v>
      </c>
      <c r="G45" s="273" t="e">
        <f t="shared" si="1"/>
        <v>#VALUE!</v>
      </c>
      <c r="H45" s="274" t="e">
        <f t="shared" si="0"/>
        <v>#VALUE!</v>
      </c>
      <c r="I45" s="171"/>
    </row>
    <row r="46" spans="1:9" s="166" customFormat="1" ht="36" customHeight="1">
      <c r="A46" s="170" t="s">
        <v>67</v>
      </c>
      <c r="B46" s="124">
        <v>1066</v>
      </c>
      <c r="C46" s="184" t="s">
        <v>195</v>
      </c>
      <c r="D46" s="184" t="s">
        <v>195</v>
      </c>
      <c r="E46" s="184" t="s">
        <v>195</v>
      </c>
      <c r="F46" s="184" t="s">
        <v>195</v>
      </c>
      <c r="G46" s="273" t="e">
        <f t="shared" si="1"/>
        <v>#VALUE!</v>
      </c>
      <c r="H46" s="274" t="e">
        <f t="shared" si="0"/>
        <v>#VALUE!</v>
      </c>
      <c r="I46" s="171"/>
    </row>
    <row r="47" spans="1:9" s="166" customFormat="1" ht="36" customHeight="1">
      <c r="A47" s="170" t="s">
        <v>93</v>
      </c>
      <c r="B47" s="124">
        <v>1067</v>
      </c>
      <c r="C47" s="184" t="s">
        <v>195</v>
      </c>
      <c r="D47" s="184" t="s">
        <v>195</v>
      </c>
      <c r="E47" s="184"/>
      <c r="F47" s="184" t="s">
        <v>195</v>
      </c>
      <c r="G47" s="273" t="e">
        <f t="shared" si="1"/>
        <v>#VALUE!</v>
      </c>
      <c r="H47" s="274" t="e">
        <f t="shared" si="0"/>
        <v>#VALUE!</v>
      </c>
      <c r="I47" s="171"/>
    </row>
    <row r="48" spans="1:9" s="166" customFormat="1" ht="44.25" customHeight="1">
      <c r="A48" s="174" t="s">
        <v>213</v>
      </c>
      <c r="B48" s="121">
        <v>1070</v>
      </c>
      <c r="C48" s="187">
        <f>SUM(C49:C51)</f>
        <v>1280.5</v>
      </c>
      <c r="D48" s="187">
        <f>SUM(D49:D51)</f>
        <v>1105.5999999999999</v>
      </c>
      <c r="E48" s="187">
        <f>SUM(E49:E51)</f>
        <v>1094.0999999999999</v>
      </c>
      <c r="F48" s="187">
        <f>SUM(F49:F51)</f>
        <v>1105.5999999999999</v>
      </c>
      <c r="G48" s="187">
        <f>F48-E48</f>
        <v>11.5</v>
      </c>
      <c r="H48" s="189">
        <f t="shared" si="0"/>
        <v>101.05109222191754</v>
      </c>
      <c r="I48" s="174"/>
    </row>
    <row r="49" spans="1:9" s="166" customFormat="1" ht="36" customHeight="1">
      <c r="A49" s="170" t="s">
        <v>134</v>
      </c>
      <c r="B49" s="124">
        <v>1071</v>
      </c>
      <c r="C49" s="184">
        <v>0</v>
      </c>
      <c r="D49" s="184">
        <v>0</v>
      </c>
      <c r="E49" s="184">
        <v>0</v>
      </c>
      <c r="F49" s="184">
        <v>0</v>
      </c>
      <c r="G49" s="273">
        <f t="shared" si="1"/>
        <v>0</v>
      </c>
      <c r="H49" s="274" t="e">
        <f t="shared" si="0"/>
        <v>#DIV/0!</v>
      </c>
      <c r="I49" s="171"/>
    </row>
    <row r="50" spans="1:9" s="166" customFormat="1" ht="36" customHeight="1">
      <c r="A50" s="170" t="s">
        <v>241</v>
      </c>
      <c r="B50" s="124">
        <v>1072</v>
      </c>
      <c r="C50" s="184">
        <v>0</v>
      </c>
      <c r="D50" s="184">
        <v>0</v>
      </c>
      <c r="E50" s="184">
        <v>0</v>
      </c>
      <c r="F50" s="184">
        <v>0</v>
      </c>
      <c r="G50" s="273">
        <f t="shared" si="1"/>
        <v>0</v>
      </c>
      <c r="H50" s="274" t="e">
        <f t="shared" si="0"/>
        <v>#DIV/0!</v>
      </c>
      <c r="I50" s="171"/>
    </row>
    <row r="51" spans="1:9" s="166" customFormat="1" ht="36" customHeight="1">
      <c r="A51" s="170" t="s">
        <v>214</v>
      </c>
      <c r="B51" s="124">
        <v>1073</v>
      </c>
      <c r="C51" s="184">
        <v>1280.5</v>
      </c>
      <c r="D51" s="184">
        <v>1105.5999999999999</v>
      </c>
      <c r="E51" s="184">
        <v>1094.0999999999999</v>
      </c>
      <c r="F51" s="184">
        <v>1105.5999999999999</v>
      </c>
      <c r="G51" s="184">
        <f t="shared" si="1"/>
        <v>11.5</v>
      </c>
      <c r="H51" s="185">
        <f t="shared" si="0"/>
        <v>101.05109222191754</v>
      </c>
      <c r="I51" s="171"/>
    </row>
    <row r="52" spans="1:9" s="166" customFormat="1" ht="44.25" customHeight="1">
      <c r="A52" s="174" t="s">
        <v>68</v>
      </c>
      <c r="B52" s="121">
        <v>1080</v>
      </c>
      <c r="C52" s="187">
        <f>SUM(C53:C58)</f>
        <v>0</v>
      </c>
      <c r="D52" s="187">
        <f>SUM(D53:D58)</f>
        <v>0</v>
      </c>
      <c r="E52" s="187">
        <f>SUM(E53:E58)</f>
        <v>0</v>
      </c>
      <c r="F52" s="187">
        <f>SUM(F53:F58)</f>
        <v>0</v>
      </c>
      <c r="G52" s="187">
        <f t="shared" si="1"/>
        <v>0</v>
      </c>
      <c r="H52" s="275" t="e">
        <f t="shared" si="0"/>
        <v>#DIV/0!</v>
      </c>
      <c r="I52" s="174"/>
    </row>
    <row r="53" spans="1:9" s="166" customFormat="1" ht="36" customHeight="1">
      <c r="A53" s="170" t="s">
        <v>134</v>
      </c>
      <c r="B53" s="124">
        <v>1081</v>
      </c>
      <c r="C53" s="184">
        <v>0</v>
      </c>
      <c r="D53" s="184">
        <v>0</v>
      </c>
      <c r="E53" s="184">
        <v>0</v>
      </c>
      <c r="F53" s="184">
        <v>0</v>
      </c>
      <c r="G53" s="273">
        <f t="shared" si="1"/>
        <v>0</v>
      </c>
      <c r="H53" s="274" t="e">
        <f t="shared" si="0"/>
        <v>#DIV/0!</v>
      </c>
      <c r="I53" s="171"/>
    </row>
    <row r="54" spans="1:9" s="166" customFormat="1" ht="36" customHeight="1">
      <c r="A54" s="170" t="s">
        <v>305</v>
      </c>
      <c r="B54" s="124">
        <v>1082</v>
      </c>
      <c r="C54" s="184">
        <v>0</v>
      </c>
      <c r="D54" s="184">
        <v>0</v>
      </c>
      <c r="E54" s="184">
        <v>0</v>
      </c>
      <c r="F54" s="184">
        <v>0</v>
      </c>
      <c r="G54" s="273">
        <f t="shared" si="1"/>
        <v>0</v>
      </c>
      <c r="H54" s="274" t="e">
        <f t="shared" si="0"/>
        <v>#DIV/0!</v>
      </c>
      <c r="I54" s="171"/>
    </row>
    <row r="55" spans="1:9" s="166" customFormat="1" ht="36" customHeight="1">
      <c r="A55" s="170" t="s">
        <v>62</v>
      </c>
      <c r="B55" s="124">
        <v>1083</v>
      </c>
      <c r="C55" s="184" t="s">
        <v>195</v>
      </c>
      <c r="D55" s="184" t="s">
        <v>195</v>
      </c>
      <c r="E55" s="184" t="s">
        <v>195</v>
      </c>
      <c r="F55" s="184" t="s">
        <v>195</v>
      </c>
      <c r="G55" s="273" t="e">
        <f t="shared" si="1"/>
        <v>#VALUE!</v>
      </c>
      <c r="H55" s="274" t="e">
        <f t="shared" si="0"/>
        <v>#VALUE!</v>
      </c>
      <c r="I55" s="171"/>
    </row>
    <row r="56" spans="1:9" s="166" customFormat="1" ht="36" customHeight="1">
      <c r="A56" s="170" t="s">
        <v>46</v>
      </c>
      <c r="B56" s="124">
        <v>1084</v>
      </c>
      <c r="C56" s="184" t="s">
        <v>195</v>
      </c>
      <c r="D56" s="184" t="s">
        <v>195</v>
      </c>
      <c r="E56" s="184" t="s">
        <v>195</v>
      </c>
      <c r="F56" s="184" t="s">
        <v>195</v>
      </c>
      <c r="G56" s="273" t="e">
        <f t="shared" si="1"/>
        <v>#VALUE!</v>
      </c>
      <c r="H56" s="274" t="e">
        <f t="shared" si="0"/>
        <v>#VALUE!</v>
      </c>
      <c r="I56" s="171"/>
    </row>
    <row r="57" spans="1:9" s="166" customFormat="1" ht="36" customHeight="1">
      <c r="A57" s="170" t="s">
        <v>54</v>
      </c>
      <c r="B57" s="124">
        <v>1085</v>
      </c>
      <c r="C57" s="184" t="s">
        <v>195</v>
      </c>
      <c r="D57" s="184" t="s">
        <v>195</v>
      </c>
      <c r="E57" s="184" t="s">
        <v>195</v>
      </c>
      <c r="F57" s="184" t="s">
        <v>195</v>
      </c>
      <c r="G57" s="273" t="e">
        <f t="shared" si="1"/>
        <v>#VALUE!</v>
      </c>
      <c r="H57" s="274" t="e">
        <f t="shared" si="0"/>
        <v>#VALUE!</v>
      </c>
      <c r="I57" s="171"/>
    </row>
    <row r="58" spans="1:9" s="166" customFormat="1" ht="36" customHeight="1">
      <c r="A58" s="170" t="s">
        <v>554</v>
      </c>
      <c r="B58" s="124">
        <v>1086</v>
      </c>
      <c r="C58" s="184" t="s">
        <v>195</v>
      </c>
      <c r="D58" s="184" t="s">
        <v>195</v>
      </c>
      <c r="E58" s="184" t="s">
        <v>195</v>
      </c>
      <c r="F58" s="184" t="s">
        <v>195</v>
      </c>
      <c r="G58" s="273" t="e">
        <f t="shared" si="1"/>
        <v>#VALUE!</v>
      </c>
      <c r="H58" s="274" t="e">
        <f t="shared" si="0"/>
        <v>#VALUE!</v>
      </c>
      <c r="I58" s="171"/>
    </row>
    <row r="59" spans="1:9" s="166" customFormat="1" ht="44.25" customHeight="1">
      <c r="A59" s="174" t="s">
        <v>4</v>
      </c>
      <c r="B59" s="121">
        <v>1100</v>
      </c>
      <c r="C59" s="186">
        <f>SUM(C18,C19,C40,C48,C52)</f>
        <v>-255.10000000000014</v>
      </c>
      <c r="D59" s="186">
        <f>SUM(D18,D19,D40,D48,D52)</f>
        <v>-337.5</v>
      </c>
      <c r="E59" s="186">
        <f>SUM(E18,E19,E40,E48,E52)</f>
        <v>-20</v>
      </c>
      <c r="F59" s="186">
        <f>SUM(F18,F19,F40,F48,F52)</f>
        <v>-337.5</v>
      </c>
      <c r="G59" s="186">
        <f t="shared" ref="G59:G77" si="2">F59-E59</f>
        <v>-317.5</v>
      </c>
      <c r="H59" s="189">
        <f t="shared" si="0"/>
        <v>1687.5</v>
      </c>
      <c r="I59" s="174"/>
    </row>
    <row r="60" spans="1:9" s="166" customFormat="1" ht="36" customHeight="1">
      <c r="A60" s="170" t="s">
        <v>83</v>
      </c>
      <c r="B60" s="124">
        <v>1110</v>
      </c>
      <c r="C60" s="184"/>
      <c r="D60" s="184"/>
      <c r="E60" s="184"/>
      <c r="F60" s="184"/>
      <c r="G60" s="273">
        <f t="shared" si="2"/>
        <v>0</v>
      </c>
      <c r="H60" s="274" t="e">
        <f t="shared" si="0"/>
        <v>#DIV/0!</v>
      </c>
      <c r="I60" s="171"/>
    </row>
    <row r="61" spans="1:9" s="166" customFormat="1" ht="36" customHeight="1">
      <c r="A61" s="170" t="s">
        <v>87</v>
      </c>
      <c r="B61" s="124">
        <v>1120</v>
      </c>
      <c r="C61" s="184" t="s">
        <v>195</v>
      </c>
      <c r="D61" s="184" t="s">
        <v>195</v>
      </c>
      <c r="E61" s="184" t="s">
        <v>195</v>
      </c>
      <c r="F61" s="184" t="s">
        <v>195</v>
      </c>
      <c r="G61" s="273" t="e">
        <f>F61-E61</f>
        <v>#VALUE!</v>
      </c>
      <c r="H61" s="274" t="e">
        <f t="shared" si="0"/>
        <v>#VALUE!</v>
      </c>
      <c r="I61" s="171"/>
    </row>
    <row r="62" spans="1:9" s="166" customFormat="1" ht="44.25" customHeight="1">
      <c r="A62" s="174" t="s">
        <v>84</v>
      </c>
      <c r="B62" s="121">
        <v>1130</v>
      </c>
      <c r="C62" s="186"/>
      <c r="D62" s="186"/>
      <c r="E62" s="186"/>
      <c r="F62" s="186"/>
      <c r="G62" s="276">
        <f t="shared" si="2"/>
        <v>0</v>
      </c>
      <c r="H62" s="275" t="e">
        <f t="shared" si="0"/>
        <v>#DIV/0!</v>
      </c>
      <c r="I62" s="174"/>
    </row>
    <row r="63" spans="1:9" s="166" customFormat="1" ht="44.25" customHeight="1">
      <c r="A63" s="174" t="s">
        <v>86</v>
      </c>
      <c r="B63" s="121">
        <v>1140</v>
      </c>
      <c r="C63" s="186" t="s">
        <v>195</v>
      </c>
      <c r="D63" s="186" t="s">
        <v>195</v>
      </c>
      <c r="E63" s="186" t="s">
        <v>195</v>
      </c>
      <c r="F63" s="186" t="s">
        <v>195</v>
      </c>
      <c r="G63" s="276" t="e">
        <f t="shared" si="2"/>
        <v>#VALUE!</v>
      </c>
      <c r="H63" s="275" t="e">
        <f t="shared" si="0"/>
        <v>#VALUE!</v>
      </c>
      <c r="I63" s="174"/>
    </row>
    <row r="64" spans="1:9" s="166" customFormat="1" ht="44.25" customHeight="1">
      <c r="A64" s="174" t="s">
        <v>215</v>
      </c>
      <c r="B64" s="121">
        <v>1150</v>
      </c>
      <c r="C64" s="186">
        <f>SUM(C65:C66)</f>
        <v>474.5</v>
      </c>
      <c r="D64" s="186">
        <f>SUM(D65:D66)</f>
        <v>104</v>
      </c>
      <c r="E64" s="186">
        <f>SUM(E65:E66)</f>
        <v>20</v>
      </c>
      <c r="F64" s="186">
        <f>SUM(F65:F66)</f>
        <v>104</v>
      </c>
      <c r="G64" s="186">
        <f t="shared" si="2"/>
        <v>84</v>
      </c>
      <c r="H64" s="189">
        <f t="shared" si="0"/>
        <v>520</v>
      </c>
      <c r="I64" s="174"/>
    </row>
    <row r="65" spans="1:9" s="166" customFormat="1" ht="36" customHeight="1">
      <c r="A65" s="170" t="s">
        <v>134</v>
      </c>
      <c r="B65" s="124">
        <v>1151</v>
      </c>
      <c r="C65" s="184"/>
      <c r="D65" s="184"/>
      <c r="E65" s="184"/>
      <c r="F65" s="184"/>
      <c r="G65" s="273">
        <f t="shared" si="2"/>
        <v>0</v>
      </c>
      <c r="H65" s="274" t="e">
        <f t="shared" si="0"/>
        <v>#DIV/0!</v>
      </c>
      <c r="I65" s="171"/>
    </row>
    <row r="66" spans="1:9" s="166" customFormat="1" ht="36" customHeight="1">
      <c r="A66" s="170" t="s">
        <v>586</v>
      </c>
      <c r="B66" s="124">
        <v>1152</v>
      </c>
      <c r="C66" s="184">
        <v>474.5</v>
      </c>
      <c r="D66" s="184">
        <v>104</v>
      </c>
      <c r="E66" s="184">
        <v>20</v>
      </c>
      <c r="F66" s="184">
        <v>104</v>
      </c>
      <c r="G66" s="184"/>
      <c r="H66" s="185">
        <f t="shared" si="0"/>
        <v>520</v>
      </c>
      <c r="I66" s="171"/>
    </row>
    <row r="67" spans="1:9" s="166" customFormat="1" ht="38.25" customHeight="1">
      <c r="A67" s="174" t="s">
        <v>216</v>
      </c>
      <c r="B67" s="121">
        <v>1160</v>
      </c>
      <c r="C67" s="186">
        <f>SUM(C68:C69)</f>
        <v>-471.8</v>
      </c>
      <c r="D67" s="186">
        <f>SUM(D68:D69)</f>
        <v>-94.7</v>
      </c>
      <c r="E67" s="186">
        <f>SUM(E68:E69)</f>
        <v>0</v>
      </c>
      <c r="F67" s="186">
        <f>SUM(F68:F69)</f>
        <v>-94.7</v>
      </c>
      <c r="G67" s="186">
        <f t="shared" si="2"/>
        <v>-94.7</v>
      </c>
      <c r="H67" s="276" t="e">
        <f t="shared" si="0"/>
        <v>#DIV/0!</v>
      </c>
      <c r="I67" s="174"/>
    </row>
    <row r="68" spans="1:9" s="166" customFormat="1" ht="37.5" customHeight="1">
      <c r="A68" s="170" t="s">
        <v>134</v>
      </c>
      <c r="B68" s="124">
        <v>1161</v>
      </c>
      <c r="C68" s="184" t="s">
        <v>195</v>
      </c>
      <c r="D68" s="184" t="s">
        <v>195</v>
      </c>
      <c r="E68" s="184" t="s">
        <v>195</v>
      </c>
      <c r="F68" s="184" t="s">
        <v>195</v>
      </c>
      <c r="G68" s="273"/>
      <c r="H68" s="274" t="e">
        <f t="shared" si="0"/>
        <v>#VALUE!</v>
      </c>
      <c r="I68" s="171"/>
    </row>
    <row r="69" spans="1:9" s="166" customFormat="1" ht="39" customHeight="1">
      <c r="A69" s="170" t="s">
        <v>92</v>
      </c>
      <c r="B69" s="124">
        <v>1162</v>
      </c>
      <c r="C69" s="184">
        <v>-471.8</v>
      </c>
      <c r="D69" s="184">
        <v>-94.7</v>
      </c>
      <c r="E69" s="184" t="s">
        <v>195</v>
      </c>
      <c r="F69" s="184">
        <v>-94.7</v>
      </c>
      <c r="G69" s="273" t="e">
        <f t="shared" si="2"/>
        <v>#VALUE!</v>
      </c>
      <c r="H69" s="274" t="e">
        <f t="shared" si="0"/>
        <v>#VALUE!</v>
      </c>
      <c r="I69" s="171"/>
    </row>
    <row r="70" spans="1:9" s="166" customFormat="1" ht="36" customHeight="1">
      <c r="A70" s="167" t="s">
        <v>74</v>
      </c>
      <c r="B70" s="168">
        <v>1170</v>
      </c>
      <c r="C70" s="187">
        <f>SUM(C59,C60,C61,C62,C63,C64,C67)</f>
        <v>-252.40000000000015</v>
      </c>
      <c r="D70" s="187">
        <f>SUM(D59,D60,D61,D62,D63,D64,D67)</f>
        <v>-328.2</v>
      </c>
      <c r="E70" s="187">
        <f>SUM(E59,E60,E61,E62,E63,E64,E67)</f>
        <v>0</v>
      </c>
      <c r="F70" s="187">
        <f>SUM(F59,F60,F61,F62,F63,F64,F67)</f>
        <v>-328.2</v>
      </c>
      <c r="G70" s="187">
        <f t="shared" si="2"/>
        <v>-328.2</v>
      </c>
      <c r="H70" s="277" t="e">
        <f t="shared" si="0"/>
        <v>#DIV/0!</v>
      </c>
      <c r="I70" s="169"/>
    </row>
    <row r="71" spans="1:9" s="166" customFormat="1" ht="39" customHeight="1">
      <c r="A71" s="170" t="s">
        <v>208</v>
      </c>
      <c r="B71" s="124">
        <v>1180</v>
      </c>
      <c r="C71" s="184">
        <v>-7.1</v>
      </c>
      <c r="D71" s="184">
        <v>-8.1999999999999993</v>
      </c>
      <c r="E71" s="184" t="s">
        <v>195</v>
      </c>
      <c r="F71" s="184">
        <v>-8.1999999999999993</v>
      </c>
      <c r="G71" s="273" t="e">
        <f t="shared" si="2"/>
        <v>#VALUE!</v>
      </c>
      <c r="H71" s="274" t="e">
        <f t="shared" ref="H71:H95" si="3">(F71/E71)*100</f>
        <v>#VALUE!</v>
      </c>
      <c r="I71" s="171"/>
    </row>
    <row r="72" spans="1:9" s="166" customFormat="1" ht="39" customHeight="1">
      <c r="A72" s="170" t="s">
        <v>209</v>
      </c>
      <c r="B72" s="124">
        <v>1181</v>
      </c>
      <c r="C72" s="184"/>
      <c r="D72" s="184"/>
      <c r="E72" s="184"/>
      <c r="F72" s="184"/>
      <c r="G72" s="273"/>
      <c r="H72" s="274" t="e">
        <f t="shared" si="3"/>
        <v>#DIV/0!</v>
      </c>
      <c r="I72" s="171"/>
    </row>
    <row r="73" spans="1:9" s="166" customFormat="1" ht="39" customHeight="1">
      <c r="A73" s="170" t="s">
        <v>210</v>
      </c>
      <c r="B73" s="124">
        <v>1190</v>
      </c>
      <c r="C73" s="184"/>
      <c r="D73" s="184"/>
      <c r="E73" s="184"/>
      <c r="F73" s="184"/>
      <c r="G73" s="273"/>
      <c r="H73" s="274" t="e">
        <f t="shared" si="3"/>
        <v>#DIV/0!</v>
      </c>
      <c r="I73" s="171"/>
    </row>
    <row r="74" spans="1:9" s="166" customFormat="1" ht="39" customHeight="1">
      <c r="A74" s="170" t="s">
        <v>211</v>
      </c>
      <c r="B74" s="124">
        <v>1191</v>
      </c>
      <c r="C74" s="184" t="s">
        <v>195</v>
      </c>
      <c r="D74" s="184" t="s">
        <v>195</v>
      </c>
      <c r="E74" s="184" t="s">
        <v>195</v>
      </c>
      <c r="F74" s="184" t="s">
        <v>195</v>
      </c>
      <c r="G74" s="273" t="e">
        <f t="shared" si="2"/>
        <v>#VALUE!</v>
      </c>
      <c r="H74" s="274" t="e">
        <f t="shared" si="3"/>
        <v>#VALUE!</v>
      </c>
      <c r="I74" s="171"/>
    </row>
    <row r="75" spans="1:9" s="166" customFormat="1" ht="38.25" customHeight="1">
      <c r="A75" s="174" t="s">
        <v>231</v>
      </c>
      <c r="B75" s="121">
        <v>1200</v>
      </c>
      <c r="C75" s="186">
        <f>SUM(C70,C71,C72,C73,C74)</f>
        <v>-259.50000000000017</v>
      </c>
      <c r="D75" s="186">
        <f>SUM(D70,D71,D72,D73,D74)</f>
        <v>-336.4</v>
      </c>
      <c r="E75" s="186">
        <f>SUM(E70,E71,E72,E73,E74)</f>
        <v>0</v>
      </c>
      <c r="F75" s="186">
        <f>SUM(F70,F71,F72,F73,F74)</f>
        <v>-336.4</v>
      </c>
      <c r="G75" s="186">
        <f t="shared" si="2"/>
        <v>-336.4</v>
      </c>
      <c r="H75" s="275" t="e">
        <f t="shared" si="3"/>
        <v>#DIV/0!</v>
      </c>
      <c r="I75" s="174"/>
    </row>
    <row r="76" spans="1:9" s="166" customFormat="1" ht="39" customHeight="1">
      <c r="A76" s="170" t="s">
        <v>24</v>
      </c>
      <c r="B76" s="124">
        <v>1201</v>
      </c>
      <c r="C76" s="184"/>
      <c r="D76" s="184"/>
      <c r="E76" s="184"/>
      <c r="F76" s="184"/>
      <c r="G76" s="273">
        <f t="shared" si="2"/>
        <v>0</v>
      </c>
      <c r="H76" s="274" t="e">
        <f t="shared" si="3"/>
        <v>#DIV/0!</v>
      </c>
      <c r="I76" s="171"/>
    </row>
    <row r="77" spans="1:9" s="166" customFormat="1" ht="39" customHeight="1">
      <c r="A77" s="170" t="s">
        <v>25</v>
      </c>
      <c r="B77" s="124">
        <v>1202</v>
      </c>
      <c r="C77" s="184">
        <v>-259.5</v>
      </c>
      <c r="D77" s="184">
        <v>-336.4</v>
      </c>
      <c r="E77" s="184" t="s">
        <v>195</v>
      </c>
      <c r="F77" s="184">
        <v>-336.4</v>
      </c>
      <c r="G77" s="273" t="e">
        <f t="shared" si="2"/>
        <v>#VALUE!</v>
      </c>
      <c r="H77" s="274" t="e">
        <f t="shared" si="3"/>
        <v>#VALUE!</v>
      </c>
      <c r="I77" s="171"/>
    </row>
    <row r="78" spans="1:9" s="166" customFormat="1" ht="38.25" customHeight="1">
      <c r="A78" s="174" t="s">
        <v>19</v>
      </c>
      <c r="B78" s="121">
        <v>1210</v>
      </c>
      <c r="C78" s="187">
        <f>SUM(C8,C48,C60,C62,C64,C72,C73)</f>
        <v>3897</v>
      </c>
      <c r="D78" s="187">
        <f>SUM(D8,D48,D60,D62,D64,D72,D73)</f>
        <v>3343.5</v>
      </c>
      <c r="E78" s="187">
        <f>SUM(E8,E48,E60,E62,E64,E72,E73)</f>
        <v>3243.4</v>
      </c>
      <c r="F78" s="187">
        <f>SUM(F8,F48,F60,F62,F64,F72,F73)</f>
        <v>3343.5</v>
      </c>
      <c r="G78" s="187">
        <f>F78-E78</f>
        <v>100.09999999999991</v>
      </c>
      <c r="H78" s="189">
        <f t="shared" si="3"/>
        <v>103.08626749707098</v>
      </c>
      <c r="I78" s="174"/>
    </row>
    <row r="79" spans="1:9" s="166" customFormat="1" ht="39.75" customHeight="1">
      <c r="A79" s="174" t="s">
        <v>90</v>
      </c>
      <c r="B79" s="121">
        <v>1220</v>
      </c>
      <c r="C79" s="186">
        <f>SUM(C9,C19,C40,C52,C61,C63,C67,C71,C74)</f>
        <v>-4156.5000000000009</v>
      </c>
      <c r="D79" s="186">
        <f>SUM(D9,D19,D40,D52,D61,D63,D67,D71,D74)</f>
        <v>-3679.8999999999996</v>
      </c>
      <c r="E79" s="186">
        <f t="shared" ref="E79:F79" si="4">SUM(E9,E19,E40,E52,E61,E63,E67,E71,E74)</f>
        <v>-3243.4</v>
      </c>
      <c r="F79" s="186">
        <f t="shared" si="4"/>
        <v>-3679.8999999999996</v>
      </c>
      <c r="G79" s="186">
        <f>F79-E79</f>
        <v>-436.49999999999955</v>
      </c>
      <c r="H79" s="189">
        <f t="shared" si="3"/>
        <v>113.4580995251896</v>
      </c>
      <c r="I79" s="174"/>
    </row>
    <row r="80" spans="1:9" s="166" customFormat="1" ht="39" customHeight="1">
      <c r="A80" s="170" t="s">
        <v>151</v>
      </c>
      <c r="B80" s="124">
        <v>1230</v>
      </c>
      <c r="C80" s="184"/>
      <c r="D80" s="184"/>
      <c r="E80" s="184"/>
      <c r="F80" s="184"/>
      <c r="G80" s="184">
        <f>F80-E80</f>
        <v>0</v>
      </c>
      <c r="H80" s="274" t="e">
        <f t="shared" si="3"/>
        <v>#DIV/0!</v>
      </c>
      <c r="I80" s="171"/>
    </row>
    <row r="81" spans="1:9" s="166" customFormat="1" ht="36.75" customHeight="1">
      <c r="A81" s="174" t="s">
        <v>110</v>
      </c>
      <c r="B81" s="174"/>
      <c r="C81" s="186"/>
      <c r="D81" s="186"/>
      <c r="E81" s="186"/>
      <c r="F81" s="186"/>
      <c r="G81" s="186"/>
      <c r="H81" s="186"/>
      <c r="I81" s="174"/>
    </row>
    <row r="82" spans="1:9" s="166" customFormat="1" ht="39" customHeight="1">
      <c r="A82" s="170" t="s">
        <v>160</v>
      </c>
      <c r="B82" s="124">
        <v>1300</v>
      </c>
      <c r="C82" s="184">
        <f>C59</f>
        <v>-255.10000000000014</v>
      </c>
      <c r="D82" s="184">
        <v>-336.4</v>
      </c>
      <c r="E82" s="184">
        <f>E59</f>
        <v>-20</v>
      </c>
      <c r="F82" s="184">
        <v>-336.4</v>
      </c>
      <c r="G82" s="184">
        <f t="shared" ref="G82:G88" si="5">F82-E82</f>
        <v>-316.39999999999998</v>
      </c>
      <c r="H82" s="185">
        <f t="shared" si="3"/>
        <v>1682</v>
      </c>
      <c r="I82" s="171"/>
    </row>
    <row r="83" spans="1:9" s="166" customFormat="1" ht="39" customHeight="1">
      <c r="A83" s="170" t="s">
        <v>281</v>
      </c>
      <c r="B83" s="124">
        <v>1301</v>
      </c>
      <c r="C83" s="184">
        <f>C93</f>
        <v>333.6</v>
      </c>
      <c r="D83" s="184">
        <f>D93</f>
        <v>298.3</v>
      </c>
      <c r="E83" s="184">
        <f>E93</f>
        <v>336</v>
      </c>
      <c r="F83" s="184">
        <f>F93</f>
        <v>298.3</v>
      </c>
      <c r="G83" s="184">
        <f t="shared" si="5"/>
        <v>-37.699999999999989</v>
      </c>
      <c r="H83" s="185">
        <f t="shared" si="3"/>
        <v>88.779761904761912</v>
      </c>
      <c r="I83" s="171"/>
    </row>
    <row r="84" spans="1:9" s="166" customFormat="1" ht="39" customHeight="1">
      <c r="A84" s="170" t="s">
        <v>282</v>
      </c>
      <c r="B84" s="124">
        <v>1302</v>
      </c>
      <c r="C84" s="184">
        <f>C49</f>
        <v>0</v>
      </c>
      <c r="D84" s="184">
        <f>D49</f>
        <v>0</v>
      </c>
      <c r="E84" s="184">
        <f>E49</f>
        <v>0</v>
      </c>
      <c r="F84" s="184">
        <f>F49</f>
        <v>0</v>
      </c>
      <c r="G84" s="273">
        <f t="shared" si="5"/>
        <v>0</v>
      </c>
      <c r="H84" s="274" t="e">
        <f t="shared" si="3"/>
        <v>#DIV/0!</v>
      </c>
      <c r="I84" s="171"/>
    </row>
    <row r="85" spans="1:9" s="166" customFormat="1" ht="39" customHeight="1">
      <c r="A85" s="170" t="s">
        <v>283</v>
      </c>
      <c r="B85" s="124">
        <v>1303</v>
      </c>
      <c r="C85" s="184">
        <f>C53</f>
        <v>0</v>
      </c>
      <c r="D85" s="184">
        <f>D53</f>
        <v>0</v>
      </c>
      <c r="E85" s="184">
        <f>E53</f>
        <v>0</v>
      </c>
      <c r="F85" s="184">
        <f>F53</f>
        <v>0</v>
      </c>
      <c r="G85" s="273">
        <f t="shared" si="5"/>
        <v>0</v>
      </c>
      <c r="H85" s="274" t="e">
        <f t="shared" si="3"/>
        <v>#DIV/0!</v>
      </c>
      <c r="I85" s="171"/>
    </row>
    <row r="86" spans="1:9" s="166" customFormat="1" ht="39" customHeight="1">
      <c r="A86" s="170" t="s">
        <v>284</v>
      </c>
      <c r="B86" s="124">
        <v>1304</v>
      </c>
      <c r="C86" s="184">
        <f>C50</f>
        <v>0</v>
      </c>
      <c r="D86" s="184">
        <f>D50</f>
        <v>0</v>
      </c>
      <c r="E86" s="184">
        <f>E50</f>
        <v>0</v>
      </c>
      <c r="F86" s="184">
        <f>F50</f>
        <v>0</v>
      </c>
      <c r="G86" s="273"/>
      <c r="H86" s="274" t="e">
        <f t="shared" si="3"/>
        <v>#DIV/0!</v>
      </c>
      <c r="I86" s="171"/>
    </row>
    <row r="87" spans="1:9" s="166" customFormat="1" ht="39" customHeight="1">
      <c r="A87" s="170" t="s">
        <v>285</v>
      </c>
      <c r="B87" s="124">
        <v>1305</v>
      </c>
      <c r="C87" s="184">
        <f>C54</f>
        <v>0</v>
      </c>
      <c r="D87" s="184">
        <f>D54</f>
        <v>0</v>
      </c>
      <c r="E87" s="184">
        <f>E54</f>
        <v>0</v>
      </c>
      <c r="F87" s="184">
        <f>F54</f>
        <v>0</v>
      </c>
      <c r="G87" s="273">
        <f t="shared" si="5"/>
        <v>0</v>
      </c>
      <c r="H87" s="274" t="e">
        <f t="shared" si="3"/>
        <v>#DIV/0!</v>
      </c>
      <c r="I87" s="171"/>
    </row>
    <row r="88" spans="1:9" s="166" customFormat="1" ht="27.75" customHeight="1">
      <c r="A88" s="174" t="s">
        <v>104</v>
      </c>
      <c r="B88" s="121">
        <v>1310</v>
      </c>
      <c r="C88" s="186">
        <f>C82+C83-C84-C85-C86-C87</f>
        <v>78.499999999999886</v>
      </c>
      <c r="D88" s="186">
        <f>D82+D83-D84-D85-D86-D87</f>
        <v>-38.099999999999966</v>
      </c>
      <c r="E88" s="186">
        <f>E82+E83-E84-E85-E86-E87</f>
        <v>316</v>
      </c>
      <c r="F88" s="186">
        <f>F82+F83-F84-F85-F86-F87</f>
        <v>-38.099999999999966</v>
      </c>
      <c r="G88" s="186">
        <f t="shared" si="5"/>
        <v>-354.09999999999997</v>
      </c>
      <c r="H88" s="189">
        <f t="shared" si="3"/>
        <v>-12.056962025316444</v>
      </c>
      <c r="I88" s="174"/>
    </row>
    <row r="89" spans="1:9" s="166" customFormat="1" ht="30" customHeight="1">
      <c r="A89" s="170" t="s">
        <v>140</v>
      </c>
      <c r="B89" s="124"/>
      <c r="C89" s="184"/>
      <c r="D89" s="184"/>
      <c r="E89" s="184"/>
      <c r="F89" s="184"/>
      <c r="G89" s="184"/>
      <c r="H89" s="185"/>
      <c r="I89" s="171"/>
    </row>
    <row r="90" spans="1:9" s="166" customFormat="1" ht="30" customHeight="1">
      <c r="A90" s="170" t="s">
        <v>161</v>
      </c>
      <c r="B90" s="124">
        <v>1400</v>
      </c>
      <c r="C90" s="184">
        <v>1205.0999999999999</v>
      </c>
      <c r="D90" s="184">
        <v>1019.2</v>
      </c>
      <c r="E90" s="184">
        <v>846.8</v>
      </c>
      <c r="F90" s="184">
        <v>1019.2</v>
      </c>
      <c r="G90" s="184">
        <f t="shared" ref="G90:G95" si="6">F90-E90</f>
        <v>172.40000000000009</v>
      </c>
      <c r="H90" s="185">
        <f t="shared" si="3"/>
        <v>120.35899858290034</v>
      </c>
      <c r="I90" s="171"/>
    </row>
    <row r="91" spans="1:9" s="166" customFormat="1" ht="28.5" customHeight="1">
      <c r="A91" s="170" t="s">
        <v>5</v>
      </c>
      <c r="B91" s="124">
        <v>1410</v>
      </c>
      <c r="C91" s="184">
        <v>1251.0999999999999</v>
      </c>
      <c r="D91" s="184">
        <v>1282.5999999999999</v>
      </c>
      <c r="E91" s="184">
        <v>1220</v>
      </c>
      <c r="F91" s="184">
        <v>1282.5999999999999</v>
      </c>
      <c r="G91" s="184">
        <f t="shared" si="6"/>
        <v>62.599999999999909</v>
      </c>
      <c r="H91" s="185">
        <f t="shared" si="3"/>
        <v>105.1311475409836</v>
      </c>
      <c r="I91" s="171"/>
    </row>
    <row r="92" spans="1:9" s="166" customFormat="1" ht="28.5" customHeight="1">
      <c r="A92" s="170" t="s">
        <v>6</v>
      </c>
      <c r="B92" s="124">
        <v>1420</v>
      </c>
      <c r="C92" s="184">
        <v>266.5</v>
      </c>
      <c r="D92" s="184">
        <v>294.89999999999998</v>
      </c>
      <c r="E92" s="184">
        <v>264</v>
      </c>
      <c r="F92" s="184">
        <v>294.89999999999998</v>
      </c>
      <c r="G92" s="184">
        <f t="shared" si="6"/>
        <v>30.899999999999977</v>
      </c>
      <c r="H92" s="185">
        <f t="shared" si="3"/>
        <v>111.70454545454544</v>
      </c>
      <c r="I92" s="171"/>
    </row>
    <row r="93" spans="1:9" s="166" customFormat="1" ht="27" customHeight="1">
      <c r="A93" s="170" t="s">
        <v>7</v>
      </c>
      <c r="B93" s="124">
        <v>1430</v>
      </c>
      <c r="C93" s="184">
        <v>333.6</v>
      </c>
      <c r="D93" s="184">
        <v>298.3</v>
      </c>
      <c r="E93" s="184">
        <v>336</v>
      </c>
      <c r="F93" s="184">
        <v>298.3</v>
      </c>
      <c r="G93" s="184">
        <f t="shared" si="6"/>
        <v>-37.699999999999989</v>
      </c>
      <c r="H93" s="185">
        <f t="shared" si="3"/>
        <v>88.779761904761912</v>
      </c>
      <c r="I93" s="171"/>
    </row>
    <row r="94" spans="1:9" s="166" customFormat="1" ht="25.5" customHeight="1">
      <c r="A94" s="170" t="s">
        <v>27</v>
      </c>
      <c r="B94" s="124">
        <v>1440</v>
      </c>
      <c r="C94" s="184">
        <v>621.29999999999995</v>
      </c>
      <c r="D94" s="184">
        <v>680.2</v>
      </c>
      <c r="E94" s="184">
        <v>576.6</v>
      </c>
      <c r="F94" s="184">
        <v>680.2</v>
      </c>
      <c r="G94" s="184">
        <f t="shared" si="6"/>
        <v>103.60000000000002</v>
      </c>
      <c r="H94" s="185">
        <f t="shared" si="3"/>
        <v>117.96739507457509</v>
      </c>
      <c r="I94" s="171"/>
    </row>
    <row r="95" spans="1:9" s="166" customFormat="1" ht="27.75" customHeight="1">
      <c r="A95" s="174" t="s">
        <v>50</v>
      </c>
      <c r="B95" s="121">
        <v>1450</v>
      </c>
      <c r="C95" s="186">
        <f>SUM(C90,C91:C94)</f>
        <v>3677.5999999999995</v>
      </c>
      <c r="D95" s="186">
        <f>SUM(D90,D91:D94)</f>
        <v>3575.2000000000007</v>
      </c>
      <c r="E95" s="186">
        <f>SUM(E90,E91:E94)</f>
        <v>3243.4</v>
      </c>
      <c r="F95" s="186">
        <f>SUM(F90,F91:F94)</f>
        <v>3575.2000000000007</v>
      </c>
      <c r="G95" s="186">
        <f t="shared" si="6"/>
        <v>331.80000000000064</v>
      </c>
      <c r="H95" s="186">
        <f t="shared" si="3"/>
        <v>110.23000554973179</v>
      </c>
      <c r="I95" s="174"/>
    </row>
    <row r="96" spans="1:9" s="166" customFormat="1" ht="27.75" customHeight="1">
      <c r="A96" s="175"/>
      <c r="B96" s="176"/>
      <c r="C96" s="176"/>
      <c r="D96" s="176"/>
      <c r="E96" s="176"/>
      <c r="F96" s="176"/>
      <c r="G96" s="176"/>
      <c r="H96" s="176"/>
      <c r="I96" s="176"/>
    </row>
    <row r="97" spans="1:9" ht="44.25" customHeight="1">
      <c r="A97" s="177" t="s">
        <v>374</v>
      </c>
      <c r="B97" s="402" t="s">
        <v>80</v>
      </c>
      <c r="C97" s="402"/>
      <c r="D97" s="402"/>
      <c r="E97" s="402"/>
      <c r="F97" s="394" t="s">
        <v>513</v>
      </c>
      <c r="G97" s="394"/>
      <c r="H97" s="394"/>
      <c r="I97" s="180"/>
    </row>
    <row r="98" spans="1:9" s="173" customFormat="1">
      <c r="A98" s="159" t="s">
        <v>376</v>
      </c>
      <c r="B98" s="158"/>
      <c r="C98" s="396" t="s">
        <v>382</v>
      </c>
      <c r="D98" s="396"/>
      <c r="E98" s="158"/>
      <c r="F98" s="397" t="s">
        <v>77</v>
      </c>
      <c r="G98" s="397"/>
      <c r="H98" s="397"/>
    </row>
    <row r="99" spans="1:9">
      <c r="A99" s="182"/>
    </row>
    <row r="100" spans="1:9">
      <c r="A100" s="182"/>
    </row>
    <row r="101" spans="1:9">
      <c r="A101" s="182"/>
    </row>
    <row r="102" spans="1:9">
      <c r="A102" s="182"/>
    </row>
    <row r="103" spans="1:9">
      <c r="A103" s="182"/>
    </row>
    <row r="104" spans="1:9">
      <c r="A104" s="182"/>
    </row>
    <row r="105" spans="1:9">
      <c r="A105" s="182"/>
    </row>
    <row r="106" spans="1:9">
      <c r="A106" s="182"/>
    </row>
    <row r="107" spans="1:9">
      <c r="A107" s="182"/>
    </row>
    <row r="108" spans="1:9">
      <c r="A108" s="182"/>
    </row>
    <row r="109" spans="1:9">
      <c r="A109" s="182"/>
    </row>
    <row r="110" spans="1:9">
      <c r="A110" s="182"/>
    </row>
    <row r="111" spans="1:9">
      <c r="A111" s="182"/>
    </row>
    <row r="112" spans="1:9">
      <c r="A112" s="182"/>
    </row>
    <row r="113" spans="1:1">
      <c r="A113" s="182"/>
    </row>
    <row r="114" spans="1:1">
      <c r="A114" s="182"/>
    </row>
    <row r="115" spans="1:1">
      <c r="A115" s="182"/>
    </row>
    <row r="116" spans="1:1">
      <c r="A116" s="182"/>
    </row>
    <row r="117" spans="1:1">
      <c r="A117" s="182"/>
    </row>
    <row r="118" spans="1:1">
      <c r="A118" s="182"/>
    </row>
    <row r="119" spans="1:1">
      <c r="A119" s="182"/>
    </row>
    <row r="120" spans="1:1">
      <c r="A120" s="182"/>
    </row>
    <row r="121" spans="1:1">
      <c r="A121" s="182"/>
    </row>
    <row r="122" spans="1:1">
      <c r="A122" s="182"/>
    </row>
    <row r="123" spans="1:1">
      <c r="A123" s="182"/>
    </row>
    <row r="124" spans="1:1">
      <c r="A124" s="182"/>
    </row>
    <row r="125" spans="1:1">
      <c r="A125" s="182"/>
    </row>
    <row r="126" spans="1:1">
      <c r="A126" s="182"/>
    </row>
    <row r="127" spans="1:1">
      <c r="A127" s="182"/>
    </row>
    <row r="128" spans="1:1">
      <c r="A128" s="182"/>
    </row>
    <row r="129" spans="1:1">
      <c r="A129" s="182"/>
    </row>
    <row r="130" spans="1:1">
      <c r="A130" s="182"/>
    </row>
    <row r="131" spans="1:1">
      <c r="A131" s="182"/>
    </row>
    <row r="132" spans="1:1">
      <c r="A132" s="182"/>
    </row>
    <row r="133" spans="1:1">
      <c r="A133" s="182"/>
    </row>
    <row r="134" spans="1:1">
      <c r="A134" s="182"/>
    </row>
    <row r="135" spans="1:1">
      <c r="A135" s="182"/>
    </row>
    <row r="136" spans="1:1">
      <c r="A136" s="182"/>
    </row>
    <row r="137" spans="1:1">
      <c r="A137" s="182"/>
    </row>
    <row r="138" spans="1:1">
      <c r="A138" s="182"/>
    </row>
    <row r="139" spans="1:1">
      <c r="A139" s="182"/>
    </row>
    <row r="140" spans="1:1">
      <c r="A140" s="182"/>
    </row>
    <row r="141" spans="1:1">
      <c r="A141" s="182"/>
    </row>
    <row r="142" spans="1:1">
      <c r="A142" s="182"/>
    </row>
    <row r="143" spans="1:1">
      <c r="A143" s="182"/>
    </row>
    <row r="144" spans="1:1">
      <c r="A144" s="182"/>
    </row>
    <row r="145" spans="1:1">
      <c r="A145" s="182"/>
    </row>
    <row r="146" spans="1:1">
      <c r="A146" s="182"/>
    </row>
    <row r="147" spans="1:1">
      <c r="A147" s="182"/>
    </row>
    <row r="148" spans="1:1">
      <c r="A148" s="182"/>
    </row>
    <row r="149" spans="1:1">
      <c r="A149" s="182"/>
    </row>
    <row r="150" spans="1:1">
      <c r="A150" s="182"/>
    </row>
    <row r="151" spans="1:1">
      <c r="A151" s="182"/>
    </row>
    <row r="152" spans="1:1">
      <c r="A152" s="182"/>
    </row>
    <row r="153" spans="1:1">
      <c r="A153" s="182"/>
    </row>
    <row r="154" spans="1:1">
      <c r="A154" s="182"/>
    </row>
    <row r="155" spans="1:1">
      <c r="A155" s="182"/>
    </row>
    <row r="156" spans="1:1">
      <c r="A156" s="182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  <row r="185" spans="1:1">
      <c r="A185" s="183"/>
    </row>
    <row r="186" spans="1:1">
      <c r="A186" s="183"/>
    </row>
    <row r="187" spans="1:1">
      <c r="A187" s="183"/>
    </row>
    <row r="188" spans="1:1">
      <c r="A188" s="183"/>
    </row>
    <row r="189" spans="1:1">
      <c r="A189" s="183"/>
    </row>
    <row r="190" spans="1:1">
      <c r="A190" s="183"/>
    </row>
    <row r="191" spans="1:1">
      <c r="A191" s="183"/>
    </row>
    <row r="192" spans="1:1">
      <c r="A192" s="183"/>
    </row>
    <row r="193" spans="1:1">
      <c r="A193" s="183"/>
    </row>
    <row r="194" spans="1:1">
      <c r="A194" s="183"/>
    </row>
    <row r="195" spans="1:1">
      <c r="A195" s="183"/>
    </row>
    <row r="196" spans="1:1">
      <c r="A196" s="183"/>
    </row>
    <row r="197" spans="1:1">
      <c r="A197" s="183"/>
    </row>
    <row r="198" spans="1:1">
      <c r="A198" s="183"/>
    </row>
    <row r="199" spans="1:1">
      <c r="A199" s="183"/>
    </row>
    <row r="200" spans="1:1">
      <c r="A200" s="183"/>
    </row>
    <row r="201" spans="1:1">
      <c r="A201" s="183"/>
    </row>
    <row r="202" spans="1:1">
      <c r="A202" s="183"/>
    </row>
    <row r="203" spans="1:1">
      <c r="A203" s="183"/>
    </row>
    <row r="204" spans="1:1">
      <c r="A204" s="183"/>
    </row>
    <row r="205" spans="1:1">
      <c r="A205" s="183"/>
    </row>
    <row r="206" spans="1:1">
      <c r="A206" s="183"/>
    </row>
    <row r="207" spans="1:1">
      <c r="A207" s="183"/>
    </row>
    <row r="208" spans="1:1">
      <c r="A208" s="183"/>
    </row>
    <row r="209" spans="1:1">
      <c r="A209" s="183"/>
    </row>
    <row r="210" spans="1:1">
      <c r="A210" s="183"/>
    </row>
    <row r="211" spans="1:1">
      <c r="A211" s="183"/>
    </row>
    <row r="212" spans="1:1">
      <c r="A212" s="183"/>
    </row>
    <row r="213" spans="1:1">
      <c r="A213" s="183"/>
    </row>
    <row r="214" spans="1:1">
      <c r="A214" s="183"/>
    </row>
    <row r="215" spans="1:1">
      <c r="A215" s="183"/>
    </row>
    <row r="216" spans="1:1">
      <c r="A216" s="183"/>
    </row>
    <row r="217" spans="1:1">
      <c r="A217" s="183"/>
    </row>
    <row r="218" spans="1:1">
      <c r="A218" s="183"/>
    </row>
    <row r="219" spans="1:1">
      <c r="A219" s="183"/>
    </row>
    <row r="220" spans="1:1">
      <c r="A220" s="183"/>
    </row>
    <row r="221" spans="1:1">
      <c r="A221" s="183"/>
    </row>
    <row r="222" spans="1:1">
      <c r="A222" s="183"/>
    </row>
    <row r="223" spans="1:1">
      <c r="A223" s="183"/>
    </row>
    <row r="224" spans="1:1">
      <c r="A224" s="183"/>
    </row>
    <row r="225" spans="1:1">
      <c r="A225" s="183"/>
    </row>
    <row r="226" spans="1:1">
      <c r="A226" s="183"/>
    </row>
    <row r="227" spans="1:1">
      <c r="A227" s="183"/>
    </row>
    <row r="228" spans="1:1">
      <c r="A228" s="183"/>
    </row>
    <row r="229" spans="1:1">
      <c r="A229" s="183"/>
    </row>
    <row r="230" spans="1:1">
      <c r="A230" s="183"/>
    </row>
    <row r="231" spans="1:1">
      <c r="A231" s="183"/>
    </row>
    <row r="232" spans="1:1">
      <c r="A232" s="183"/>
    </row>
    <row r="233" spans="1:1">
      <c r="A233" s="183"/>
    </row>
    <row r="234" spans="1:1">
      <c r="A234" s="183"/>
    </row>
    <row r="235" spans="1:1">
      <c r="A235" s="183"/>
    </row>
    <row r="236" spans="1:1">
      <c r="A236" s="183"/>
    </row>
    <row r="237" spans="1:1">
      <c r="A237" s="183"/>
    </row>
    <row r="238" spans="1:1">
      <c r="A238" s="183"/>
    </row>
    <row r="239" spans="1:1">
      <c r="A239" s="183"/>
    </row>
    <row r="240" spans="1:1">
      <c r="A240" s="183"/>
    </row>
    <row r="241" spans="1:1">
      <c r="A241" s="183"/>
    </row>
    <row r="242" spans="1:1">
      <c r="A242" s="183"/>
    </row>
    <row r="243" spans="1:1">
      <c r="A243" s="183"/>
    </row>
    <row r="244" spans="1:1">
      <c r="A244" s="183"/>
    </row>
    <row r="245" spans="1:1">
      <c r="A245" s="183"/>
    </row>
    <row r="246" spans="1:1">
      <c r="A246" s="183"/>
    </row>
    <row r="247" spans="1:1">
      <c r="A247" s="183"/>
    </row>
    <row r="248" spans="1:1">
      <c r="A248" s="183"/>
    </row>
    <row r="249" spans="1:1">
      <c r="A249" s="183"/>
    </row>
    <row r="250" spans="1:1">
      <c r="A250" s="183"/>
    </row>
    <row r="251" spans="1:1">
      <c r="A251" s="183"/>
    </row>
    <row r="252" spans="1:1">
      <c r="A252" s="183"/>
    </row>
    <row r="253" spans="1:1">
      <c r="A253" s="183"/>
    </row>
    <row r="254" spans="1:1">
      <c r="A254" s="183"/>
    </row>
    <row r="255" spans="1:1">
      <c r="A255" s="183"/>
    </row>
    <row r="256" spans="1:1">
      <c r="A256" s="183"/>
    </row>
    <row r="257" spans="1:1">
      <c r="A257" s="183"/>
    </row>
    <row r="258" spans="1:1">
      <c r="A258" s="183"/>
    </row>
    <row r="259" spans="1:1">
      <c r="A259" s="183"/>
    </row>
    <row r="260" spans="1:1">
      <c r="A260" s="183"/>
    </row>
    <row r="261" spans="1:1">
      <c r="A261" s="183"/>
    </row>
    <row r="262" spans="1:1">
      <c r="A262" s="183"/>
    </row>
    <row r="263" spans="1:1">
      <c r="A263" s="183"/>
    </row>
    <row r="264" spans="1:1">
      <c r="A264" s="183"/>
    </row>
    <row r="265" spans="1:1">
      <c r="A265" s="183"/>
    </row>
    <row r="266" spans="1:1">
      <c r="A266" s="183"/>
    </row>
    <row r="267" spans="1:1">
      <c r="A267" s="183"/>
    </row>
    <row r="268" spans="1:1">
      <c r="A268" s="183"/>
    </row>
    <row r="269" spans="1:1">
      <c r="A269" s="183"/>
    </row>
    <row r="270" spans="1:1">
      <c r="A270" s="183"/>
    </row>
    <row r="271" spans="1:1">
      <c r="A271" s="183"/>
    </row>
    <row r="272" spans="1:1">
      <c r="A272" s="183"/>
    </row>
    <row r="273" spans="1:1">
      <c r="A273" s="183"/>
    </row>
    <row r="274" spans="1:1">
      <c r="A274" s="183"/>
    </row>
    <row r="275" spans="1:1">
      <c r="A275" s="183"/>
    </row>
    <row r="276" spans="1:1">
      <c r="A276" s="183"/>
    </row>
    <row r="277" spans="1:1">
      <c r="A277" s="183"/>
    </row>
    <row r="278" spans="1:1">
      <c r="A278" s="183"/>
    </row>
    <row r="279" spans="1:1">
      <c r="A279" s="183"/>
    </row>
    <row r="280" spans="1:1">
      <c r="A280" s="183"/>
    </row>
    <row r="281" spans="1:1">
      <c r="A281" s="183"/>
    </row>
    <row r="282" spans="1:1">
      <c r="A282" s="183"/>
    </row>
    <row r="283" spans="1:1">
      <c r="A283" s="183"/>
    </row>
    <row r="284" spans="1:1">
      <c r="A284" s="183"/>
    </row>
    <row r="285" spans="1:1">
      <c r="A285" s="183"/>
    </row>
    <row r="286" spans="1:1">
      <c r="A286" s="183"/>
    </row>
    <row r="287" spans="1:1">
      <c r="A287" s="183"/>
    </row>
    <row r="288" spans="1:1">
      <c r="A288" s="183"/>
    </row>
    <row r="289" spans="1:1">
      <c r="A289" s="183"/>
    </row>
    <row r="290" spans="1:1">
      <c r="A290" s="183"/>
    </row>
    <row r="291" spans="1:1">
      <c r="A291" s="183"/>
    </row>
    <row r="292" spans="1:1">
      <c r="A292" s="183"/>
    </row>
    <row r="293" spans="1:1">
      <c r="A293" s="183"/>
    </row>
    <row r="294" spans="1:1">
      <c r="A294" s="183"/>
    </row>
    <row r="295" spans="1:1">
      <c r="A295" s="183"/>
    </row>
    <row r="296" spans="1:1">
      <c r="A296" s="183"/>
    </row>
    <row r="297" spans="1:1">
      <c r="A297" s="183"/>
    </row>
    <row r="298" spans="1:1">
      <c r="A298" s="183"/>
    </row>
    <row r="299" spans="1:1">
      <c r="A299" s="183"/>
    </row>
    <row r="300" spans="1:1">
      <c r="A300" s="183"/>
    </row>
    <row r="301" spans="1:1">
      <c r="A301" s="183"/>
    </row>
    <row r="302" spans="1:1">
      <c r="A302" s="183"/>
    </row>
    <row r="303" spans="1:1">
      <c r="A303" s="183"/>
    </row>
    <row r="304" spans="1:1">
      <c r="A304" s="183"/>
    </row>
    <row r="305" spans="1:1">
      <c r="A305" s="183"/>
    </row>
    <row r="306" spans="1:1">
      <c r="A306" s="183"/>
    </row>
    <row r="307" spans="1:1">
      <c r="A307" s="183"/>
    </row>
    <row r="308" spans="1:1">
      <c r="A308" s="183"/>
    </row>
    <row r="309" spans="1:1">
      <c r="A309" s="183"/>
    </row>
    <row r="310" spans="1:1">
      <c r="A310" s="183"/>
    </row>
    <row r="311" spans="1:1">
      <c r="A311" s="183"/>
    </row>
    <row r="312" spans="1:1">
      <c r="A312" s="183"/>
    </row>
    <row r="313" spans="1:1">
      <c r="A313" s="183"/>
    </row>
    <row r="314" spans="1:1">
      <c r="A314" s="183"/>
    </row>
    <row r="315" spans="1:1">
      <c r="A315" s="183"/>
    </row>
    <row r="316" spans="1:1">
      <c r="A316" s="183"/>
    </row>
    <row r="317" spans="1:1">
      <c r="A317" s="183"/>
    </row>
    <row r="318" spans="1:1">
      <c r="A318" s="183"/>
    </row>
    <row r="319" spans="1:1">
      <c r="A319" s="183"/>
    </row>
    <row r="320" spans="1:1">
      <c r="A320" s="183"/>
    </row>
    <row r="321" spans="1:1">
      <c r="A321" s="183"/>
    </row>
    <row r="322" spans="1:1">
      <c r="A322" s="183"/>
    </row>
    <row r="323" spans="1:1">
      <c r="A323" s="183"/>
    </row>
  </sheetData>
  <mergeCells count="10">
    <mergeCell ref="C98:D98"/>
    <mergeCell ref="F98:H98"/>
    <mergeCell ref="F97:H97"/>
    <mergeCell ref="A2:I2"/>
    <mergeCell ref="C4:D4"/>
    <mergeCell ref="E4:I4"/>
    <mergeCell ref="B4:B5"/>
    <mergeCell ref="A4:A5"/>
    <mergeCell ref="A7:I7"/>
    <mergeCell ref="B97:E97"/>
  </mergeCells>
  <phoneticPr fontId="0" type="noConversion"/>
  <pageMargins left="0.24" right="0.16" top="0.2" bottom="0.2" header="0.19685039370078741" footer="0.11811023622047245"/>
  <pageSetup paperSize="9" scale="51" orientation="landscape" verticalDpi="300" r:id="rId1"/>
  <headerFooter alignWithMargins="0"/>
  <ignoredErrors>
    <ignoredError sqref="H90 G74:G77 G69:G71 G67 H68:H80 G53:G65 H83:H84 G85:H87 D88:H88 G10:G27 H9:H58 H91:H95 G43:G47 H59:H6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P268"/>
  <sheetViews>
    <sheetView view="pageBreakPreview" topLeftCell="A35" zoomScale="60" zoomScaleNormal="100" workbookViewId="0">
      <selection activeCell="D23" sqref="D23"/>
    </sheetView>
  </sheetViews>
  <sheetFormatPr defaultColWidth="9.08984375" defaultRowHeight="18"/>
  <cols>
    <col min="1" max="1" width="56.08984375" style="158" customWidth="1"/>
    <col min="2" max="2" width="12.90625" style="159" customWidth="1"/>
    <col min="3" max="3" width="15.6328125" style="159" customWidth="1"/>
    <col min="4" max="4" width="18" style="159" customWidth="1"/>
    <col min="5" max="5" width="16.6328125" style="159" customWidth="1"/>
    <col min="6" max="6" width="17" style="159" customWidth="1"/>
    <col min="7" max="7" width="16.54296875" style="159" customWidth="1"/>
    <col min="8" max="16384" width="9.08984375" style="158"/>
  </cols>
  <sheetData>
    <row r="2" spans="1:16">
      <c r="A2" s="403" t="s">
        <v>434</v>
      </c>
      <c r="B2" s="403"/>
      <c r="C2" s="403"/>
      <c r="D2" s="403"/>
      <c r="E2" s="403"/>
      <c r="F2" s="403"/>
      <c r="G2" s="403"/>
    </row>
    <row r="3" spans="1:16">
      <c r="A3" s="161"/>
      <c r="B3" s="162"/>
      <c r="C3" s="162"/>
      <c r="D3" s="161"/>
      <c r="E3" s="161"/>
      <c r="F3" s="161"/>
      <c r="G3" s="162"/>
    </row>
    <row r="4" spans="1:16" ht="73.5" customHeight="1">
      <c r="A4" s="257" t="s">
        <v>162</v>
      </c>
      <c r="B4" s="214" t="s">
        <v>18</v>
      </c>
      <c r="C4" s="214" t="s">
        <v>448</v>
      </c>
      <c r="D4" s="214" t="s">
        <v>450</v>
      </c>
      <c r="E4" s="214" t="s">
        <v>449</v>
      </c>
      <c r="F4" s="214" t="s">
        <v>413</v>
      </c>
      <c r="G4" s="258" t="s">
        <v>452</v>
      </c>
    </row>
    <row r="5" spans="1:16" ht="23.25" customHeight="1">
      <c r="A5" s="222">
        <v>1</v>
      </c>
      <c r="B5" s="213">
        <v>2</v>
      </c>
      <c r="C5" s="213">
        <v>3</v>
      </c>
      <c r="D5" s="213">
        <v>4</v>
      </c>
      <c r="E5" s="213">
        <v>5</v>
      </c>
      <c r="F5" s="213">
        <v>6</v>
      </c>
      <c r="G5" s="213">
        <v>7</v>
      </c>
    </row>
    <row r="6" spans="1:16" ht="63.65" customHeight="1">
      <c r="A6" s="259" t="s">
        <v>410</v>
      </c>
      <c r="B6" s="260">
        <v>1018</v>
      </c>
      <c r="C6" s="261">
        <f>SUM(C7:C19)</f>
        <v>449.59999999999997</v>
      </c>
      <c r="D6" s="261">
        <f>SUM(D7:D19)</f>
        <v>462.2</v>
      </c>
      <c r="E6" s="261">
        <f>SUM(E7:E19)</f>
        <v>622.70000000000005</v>
      </c>
      <c r="F6" s="261">
        <f>E6-D6</f>
        <v>160.50000000000006</v>
      </c>
      <c r="G6" s="261">
        <f>(E6/D6)*100</f>
        <v>134.72522717438341</v>
      </c>
    </row>
    <row r="7" spans="1:16" ht="32.25" customHeight="1">
      <c r="A7" s="262" t="s">
        <v>482</v>
      </c>
      <c r="B7" s="260"/>
      <c r="C7" s="263">
        <v>38.6</v>
      </c>
      <c r="D7" s="263">
        <v>46</v>
      </c>
      <c r="E7" s="263">
        <v>26.7</v>
      </c>
      <c r="F7" s="263">
        <f t="shared" ref="F7:F18" si="0">E7-D7</f>
        <v>-19.3</v>
      </c>
      <c r="G7" s="263">
        <f t="shared" ref="G7:G19" si="1">(E7/D7)*100</f>
        <v>58.043478260869563</v>
      </c>
    </row>
    <row r="8" spans="1:16" s="230" customFormat="1" ht="32.25" customHeight="1">
      <c r="A8" s="262" t="s">
        <v>483</v>
      </c>
      <c r="B8" s="260"/>
      <c r="C8" s="263">
        <v>188.1</v>
      </c>
      <c r="D8" s="263">
        <v>200</v>
      </c>
      <c r="E8" s="263">
        <v>261.10000000000002</v>
      </c>
      <c r="F8" s="263">
        <f t="shared" si="0"/>
        <v>61.100000000000023</v>
      </c>
      <c r="G8" s="263">
        <f t="shared" si="1"/>
        <v>130.55000000000001</v>
      </c>
    </row>
    <row r="9" spans="1:16" s="230" customFormat="1" ht="32.25" customHeight="1">
      <c r="A9" s="262" t="s">
        <v>501</v>
      </c>
      <c r="B9" s="260"/>
      <c r="C9" s="263"/>
      <c r="D9" s="263">
        <v>20.5</v>
      </c>
      <c r="E9" s="263">
        <v>26.5</v>
      </c>
      <c r="F9" s="263">
        <f t="shared" si="0"/>
        <v>6</v>
      </c>
      <c r="G9" s="263">
        <f t="shared" si="1"/>
        <v>129.26829268292684</v>
      </c>
    </row>
    <row r="10" spans="1:16" s="230" customFormat="1" ht="32.25" customHeight="1">
      <c r="A10" s="262" t="s">
        <v>484</v>
      </c>
      <c r="B10" s="260"/>
      <c r="C10" s="263">
        <v>2.5</v>
      </c>
      <c r="D10" s="263">
        <v>1</v>
      </c>
      <c r="E10" s="263">
        <v>11.4</v>
      </c>
      <c r="F10" s="263">
        <f t="shared" si="0"/>
        <v>10.4</v>
      </c>
      <c r="G10" s="263">
        <f t="shared" si="1"/>
        <v>1140</v>
      </c>
    </row>
    <row r="11" spans="1:16" s="230" customFormat="1" ht="32.25" customHeight="1">
      <c r="A11" s="262" t="s">
        <v>485</v>
      </c>
      <c r="B11" s="260"/>
      <c r="C11" s="263">
        <v>192.1</v>
      </c>
      <c r="D11" s="263">
        <v>154</v>
      </c>
      <c r="E11" s="263">
        <v>207</v>
      </c>
      <c r="F11" s="263">
        <f t="shared" si="0"/>
        <v>53</v>
      </c>
      <c r="G11" s="263">
        <f t="shared" si="1"/>
        <v>134.41558441558442</v>
      </c>
      <c r="P11" s="230" t="s">
        <v>517</v>
      </c>
    </row>
    <row r="12" spans="1:16" s="230" customFormat="1" ht="32.25" customHeight="1">
      <c r="A12" s="262" t="s">
        <v>487</v>
      </c>
      <c r="B12" s="260"/>
      <c r="C12" s="263">
        <v>0.4</v>
      </c>
      <c r="D12" s="263">
        <v>0.5</v>
      </c>
      <c r="E12" s="263">
        <v>0.1</v>
      </c>
      <c r="F12" s="263">
        <f t="shared" si="0"/>
        <v>-0.4</v>
      </c>
      <c r="G12" s="263">
        <f t="shared" si="1"/>
        <v>20</v>
      </c>
    </row>
    <row r="13" spans="1:16" s="230" customFormat="1" ht="32.25" customHeight="1">
      <c r="A13" s="262" t="s">
        <v>502</v>
      </c>
      <c r="B13" s="260"/>
      <c r="C13" s="263"/>
      <c r="D13" s="263">
        <v>0.2</v>
      </c>
      <c r="E13" s="263"/>
      <c r="F13" s="263">
        <f t="shared" si="0"/>
        <v>-0.2</v>
      </c>
      <c r="G13" s="263">
        <f t="shared" si="1"/>
        <v>0</v>
      </c>
    </row>
    <row r="14" spans="1:16" s="230" customFormat="1" ht="32.25" customHeight="1">
      <c r="A14" s="262" t="s">
        <v>486</v>
      </c>
      <c r="B14" s="260"/>
      <c r="C14" s="263">
        <v>2.5</v>
      </c>
      <c r="D14" s="263">
        <v>20</v>
      </c>
      <c r="E14" s="263">
        <v>2</v>
      </c>
      <c r="F14" s="263">
        <f t="shared" si="0"/>
        <v>-18</v>
      </c>
      <c r="G14" s="263">
        <f t="shared" si="1"/>
        <v>10</v>
      </c>
    </row>
    <row r="15" spans="1:16" s="230" customFormat="1" ht="32.25" customHeight="1">
      <c r="A15" s="262" t="s">
        <v>488</v>
      </c>
      <c r="B15" s="260"/>
      <c r="C15" s="263">
        <v>17.8</v>
      </c>
      <c r="D15" s="263">
        <v>10</v>
      </c>
      <c r="E15" s="263">
        <v>6.9</v>
      </c>
      <c r="F15" s="263">
        <f t="shared" si="0"/>
        <v>-3.0999999999999996</v>
      </c>
      <c r="G15" s="263">
        <f t="shared" si="1"/>
        <v>69</v>
      </c>
    </row>
    <row r="16" spans="1:16" s="230" customFormat="1" ht="32.25" customHeight="1">
      <c r="A16" s="262" t="s">
        <v>492</v>
      </c>
      <c r="B16" s="260"/>
      <c r="C16" s="263"/>
      <c r="D16" s="263"/>
      <c r="E16" s="263">
        <v>48.6</v>
      </c>
      <c r="F16" s="263"/>
      <c r="G16" s="263"/>
    </row>
    <row r="17" spans="1:7" s="230" customFormat="1" ht="32.25" customHeight="1">
      <c r="A17" s="262" t="s">
        <v>508</v>
      </c>
      <c r="B17" s="260"/>
      <c r="C17" s="263"/>
      <c r="D17" s="263"/>
      <c r="E17" s="263">
        <v>7.7</v>
      </c>
      <c r="F17" s="263">
        <f t="shared" si="0"/>
        <v>7.7</v>
      </c>
      <c r="G17" s="283" t="e">
        <f t="shared" si="1"/>
        <v>#DIV/0!</v>
      </c>
    </row>
    <row r="18" spans="1:7" s="230" customFormat="1" ht="32.25" customHeight="1">
      <c r="A18" s="262" t="s">
        <v>512</v>
      </c>
      <c r="B18" s="260"/>
      <c r="C18" s="263"/>
      <c r="D18" s="263"/>
      <c r="E18" s="263">
        <v>11.8</v>
      </c>
      <c r="F18" s="263">
        <f t="shared" si="0"/>
        <v>11.8</v>
      </c>
      <c r="G18" s="283" t="e">
        <f t="shared" si="1"/>
        <v>#DIV/0!</v>
      </c>
    </row>
    <row r="19" spans="1:7" s="230" customFormat="1" ht="32.25" customHeight="1">
      <c r="A19" s="262" t="s">
        <v>489</v>
      </c>
      <c r="B19" s="260"/>
      <c r="C19" s="263">
        <v>7.6</v>
      </c>
      <c r="D19" s="263">
        <v>10</v>
      </c>
      <c r="E19" s="263">
        <v>12.9</v>
      </c>
      <c r="F19" s="263">
        <f t="shared" ref="F19:F43" si="2">E19-D19</f>
        <v>2.9000000000000004</v>
      </c>
      <c r="G19" s="263">
        <f t="shared" si="1"/>
        <v>129</v>
      </c>
    </row>
    <row r="20" spans="1:7" s="166" customFormat="1" ht="45" customHeight="1">
      <c r="A20" s="259" t="s">
        <v>411</v>
      </c>
      <c r="B20" s="266">
        <v>1049</v>
      </c>
      <c r="C20" s="261">
        <f>SUM(C21:C28)</f>
        <v>102.5</v>
      </c>
      <c r="D20" s="261">
        <f>SUM(D21:D28)</f>
        <v>74.699999999999989</v>
      </c>
      <c r="E20" s="261">
        <f>SUM(E21:E28)</f>
        <v>57.500000000000007</v>
      </c>
      <c r="F20" s="261">
        <f t="shared" si="2"/>
        <v>-17.199999999999982</v>
      </c>
      <c r="G20" s="261">
        <f t="shared" ref="G20:G43" si="3">(E20/D20)*100</f>
        <v>76.974564926372182</v>
      </c>
    </row>
    <row r="21" spans="1:7" s="230" customFormat="1" ht="32.25" customHeight="1">
      <c r="A21" s="262" t="s">
        <v>490</v>
      </c>
      <c r="B21" s="260"/>
      <c r="C21" s="263">
        <v>5.0999999999999996</v>
      </c>
      <c r="D21" s="263">
        <v>14.7</v>
      </c>
      <c r="E21" s="263">
        <v>49.2</v>
      </c>
      <c r="F21" s="263">
        <f t="shared" si="2"/>
        <v>34.5</v>
      </c>
      <c r="G21" s="263">
        <f t="shared" si="3"/>
        <v>334.69387755102042</v>
      </c>
    </row>
    <row r="22" spans="1:7" s="230" customFormat="1" ht="32.25" customHeight="1">
      <c r="A22" s="262" t="s">
        <v>491</v>
      </c>
      <c r="B22" s="260"/>
      <c r="C22" s="263">
        <v>1.2</v>
      </c>
      <c r="D22" s="263">
        <v>4.2</v>
      </c>
      <c r="E22" s="263"/>
      <c r="F22" s="263">
        <f t="shared" si="2"/>
        <v>-4.2</v>
      </c>
      <c r="G22" s="261">
        <f t="shared" si="3"/>
        <v>0</v>
      </c>
    </row>
    <row r="23" spans="1:7" s="230" customFormat="1" ht="32.25" customHeight="1">
      <c r="A23" s="262" t="s">
        <v>492</v>
      </c>
      <c r="B23" s="260"/>
      <c r="C23" s="263">
        <v>25.5</v>
      </c>
      <c r="D23" s="263">
        <v>55.8</v>
      </c>
      <c r="E23" s="263"/>
      <c r="F23" s="263">
        <f t="shared" si="2"/>
        <v>-55.8</v>
      </c>
      <c r="G23" s="261">
        <f t="shared" si="3"/>
        <v>0</v>
      </c>
    </row>
    <row r="24" spans="1:7" s="230" customFormat="1" ht="32.25" customHeight="1">
      <c r="A24" s="262" t="s">
        <v>493</v>
      </c>
      <c r="B24" s="260"/>
      <c r="C24" s="263">
        <v>1.8</v>
      </c>
      <c r="D24" s="263"/>
      <c r="E24" s="263"/>
      <c r="F24" s="263">
        <f t="shared" si="2"/>
        <v>0</v>
      </c>
      <c r="G24" s="279" t="e">
        <f t="shared" si="3"/>
        <v>#DIV/0!</v>
      </c>
    </row>
    <row r="25" spans="1:7" s="230" customFormat="1" ht="32.25" customHeight="1">
      <c r="A25" s="262" t="s">
        <v>509</v>
      </c>
      <c r="B25" s="260"/>
      <c r="C25" s="263"/>
      <c r="D25" s="263"/>
      <c r="E25" s="263">
        <v>5.0999999999999996</v>
      </c>
      <c r="F25" s="263"/>
      <c r="G25" s="279"/>
    </row>
    <row r="26" spans="1:7" s="230" customFormat="1" ht="32.25" customHeight="1">
      <c r="A26" s="262" t="s">
        <v>510</v>
      </c>
      <c r="B26" s="260"/>
      <c r="C26" s="263"/>
      <c r="D26" s="263"/>
      <c r="E26" s="263">
        <v>1.6</v>
      </c>
      <c r="F26" s="263"/>
      <c r="G26" s="279"/>
    </row>
    <row r="27" spans="1:7" s="230" customFormat="1" ht="32.25" customHeight="1">
      <c r="A27" s="262" t="s">
        <v>494</v>
      </c>
      <c r="B27" s="260"/>
      <c r="C27" s="263">
        <v>68.400000000000006</v>
      </c>
      <c r="D27" s="263"/>
      <c r="E27" s="263"/>
      <c r="F27" s="263">
        <f t="shared" si="2"/>
        <v>0</v>
      </c>
      <c r="G27" s="279" t="e">
        <f t="shared" si="3"/>
        <v>#DIV/0!</v>
      </c>
    </row>
    <row r="28" spans="1:7" s="230" customFormat="1" ht="32.25" customHeight="1">
      <c r="A28" s="262" t="s">
        <v>495</v>
      </c>
      <c r="B28" s="260"/>
      <c r="C28" s="263">
        <v>0.5</v>
      </c>
      <c r="D28" s="263"/>
      <c r="E28" s="263">
        <v>1.6</v>
      </c>
      <c r="F28" s="263">
        <f t="shared" si="2"/>
        <v>1.6</v>
      </c>
      <c r="G28" s="279" t="e">
        <f t="shared" si="3"/>
        <v>#DIV/0!</v>
      </c>
    </row>
    <row r="29" spans="1:7" s="166" customFormat="1" ht="31.5" customHeight="1">
      <c r="A29" s="259" t="s">
        <v>213</v>
      </c>
      <c r="B29" s="266">
        <v>1073</v>
      </c>
      <c r="C29" s="261">
        <f>SUM(C30:C36)</f>
        <v>1280.5000000000002</v>
      </c>
      <c r="D29" s="261">
        <f>SUM(D30:D36)</f>
        <v>1094.0999999999999</v>
      </c>
      <c r="E29" s="261">
        <f>SUM(E30:E36)</f>
        <v>1105.5999999999999</v>
      </c>
      <c r="F29" s="261">
        <f t="shared" ref="F29:F36" si="4">E29-D29</f>
        <v>11.5</v>
      </c>
      <c r="G29" s="261">
        <f t="shared" ref="G29:G36" si="5">(E29/D29)*100</f>
        <v>101.05109222191754</v>
      </c>
    </row>
    <row r="30" spans="1:7" s="230" customFormat="1" ht="32.25" customHeight="1">
      <c r="A30" s="262" t="s">
        <v>518</v>
      </c>
      <c r="B30" s="260"/>
      <c r="C30" s="263">
        <v>79.900000000000006</v>
      </c>
      <c r="D30" s="263"/>
      <c r="E30" s="263"/>
      <c r="F30" s="263">
        <f t="shared" si="4"/>
        <v>0</v>
      </c>
      <c r="G30" s="279" t="e">
        <f t="shared" si="5"/>
        <v>#DIV/0!</v>
      </c>
    </row>
    <row r="31" spans="1:7" s="230" customFormat="1" ht="32.25" customHeight="1">
      <c r="A31" s="262" t="s">
        <v>519</v>
      </c>
      <c r="B31" s="260"/>
      <c r="C31" s="263">
        <v>1130</v>
      </c>
      <c r="D31" s="263">
        <v>1094.0999999999999</v>
      </c>
      <c r="E31" s="263">
        <v>1094.0999999999999</v>
      </c>
      <c r="F31" s="263">
        <f t="shared" si="4"/>
        <v>0</v>
      </c>
      <c r="G31" s="263">
        <f t="shared" si="5"/>
        <v>100</v>
      </c>
    </row>
    <row r="32" spans="1:7" s="230" customFormat="1" ht="42" customHeight="1">
      <c r="A32" s="262" t="s">
        <v>520</v>
      </c>
      <c r="B32" s="260"/>
      <c r="C32" s="263">
        <v>3.7</v>
      </c>
      <c r="D32" s="263"/>
      <c r="E32" s="263">
        <v>2.4</v>
      </c>
      <c r="F32" s="263">
        <f t="shared" si="4"/>
        <v>2.4</v>
      </c>
      <c r="G32" s="279" t="e">
        <f t="shared" si="5"/>
        <v>#DIV/0!</v>
      </c>
    </row>
    <row r="33" spans="1:8" s="230" customFormat="1" ht="32.25" customHeight="1">
      <c r="A33" s="262" t="s">
        <v>521</v>
      </c>
      <c r="B33" s="260"/>
      <c r="C33" s="263"/>
      <c r="D33" s="263"/>
      <c r="E33" s="263">
        <v>2.1</v>
      </c>
      <c r="F33" s="263">
        <f t="shared" si="4"/>
        <v>2.1</v>
      </c>
      <c r="G33" s="279" t="e">
        <f t="shared" si="5"/>
        <v>#DIV/0!</v>
      </c>
    </row>
    <row r="34" spans="1:8" s="230" customFormat="1" ht="32.25" customHeight="1">
      <c r="A34" s="262" t="s">
        <v>522</v>
      </c>
      <c r="B34" s="260"/>
      <c r="C34" s="263">
        <v>65.7</v>
      </c>
      <c r="D34" s="263"/>
      <c r="E34" s="263"/>
      <c r="F34" s="263">
        <f t="shared" si="4"/>
        <v>0</v>
      </c>
      <c r="G34" s="279" t="e">
        <f t="shared" si="5"/>
        <v>#DIV/0!</v>
      </c>
    </row>
    <row r="35" spans="1:8" s="230" customFormat="1" ht="32.25" customHeight="1">
      <c r="A35" s="262" t="s">
        <v>526</v>
      </c>
      <c r="B35" s="260"/>
      <c r="C35" s="263"/>
      <c r="D35" s="263"/>
      <c r="E35" s="263">
        <v>7</v>
      </c>
      <c r="F35" s="263">
        <f t="shared" si="4"/>
        <v>7</v>
      </c>
      <c r="G35" s="279" t="e">
        <f t="shared" si="5"/>
        <v>#DIV/0!</v>
      </c>
    </row>
    <row r="36" spans="1:8" s="230" customFormat="1" ht="32.25" customHeight="1">
      <c r="A36" s="262" t="s">
        <v>523</v>
      </c>
      <c r="B36" s="260"/>
      <c r="C36" s="263">
        <v>1.2</v>
      </c>
      <c r="D36" s="263"/>
      <c r="E36" s="263"/>
      <c r="F36" s="263">
        <f t="shared" si="4"/>
        <v>0</v>
      </c>
      <c r="G36" s="279" t="e">
        <f t="shared" si="5"/>
        <v>#DIV/0!</v>
      </c>
    </row>
    <row r="37" spans="1:8" s="166" customFormat="1" ht="26" customHeight="1">
      <c r="A37" s="259" t="s">
        <v>368</v>
      </c>
      <c r="B37" s="266">
        <v>1152</v>
      </c>
      <c r="C37" s="261">
        <f>SUM(C38:C40)</f>
        <v>474.5</v>
      </c>
      <c r="D37" s="261">
        <f>SUM(D38:D40)</f>
        <v>20</v>
      </c>
      <c r="E37" s="261">
        <f>SUM(E38:E40)</f>
        <v>104</v>
      </c>
      <c r="F37" s="261">
        <f t="shared" si="2"/>
        <v>84</v>
      </c>
      <c r="G37" s="279">
        <f t="shared" si="3"/>
        <v>520</v>
      </c>
    </row>
    <row r="38" spans="1:8" s="230" customFormat="1" ht="32.25" customHeight="1">
      <c r="A38" s="262" t="s">
        <v>524</v>
      </c>
      <c r="B38" s="260"/>
      <c r="C38" s="263">
        <v>438.5</v>
      </c>
      <c r="D38" s="263"/>
      <c r="E38" s="263"/>
      <c r="F38" s="263">
        <f t="shared" si="2"/>
        <v>0</v>
      </c>
      <c r="G38" s="279" t="e">
        <f t="shared" si="3"/>
        <v>#DIV/0!</v>
      </c>
    </row>
    <row r="39" spans="1:8" s="230" customFormat="1" ht="32.25" customHeight="1">
      <c r="A39" s="262" t="s">
        <v>525</v>
      </c>
      <c r="B39" s="260"/>
      <c r="C39" s="263"/>
      <c r="D39" s="263"/>
      <c r="E39" s="263">
        <v>94.7</v>
      </c>
      <c r="F39" s="263">
        <f t="shared" si="2"/>
        <v>94.7</v>
      </c>
      <c r="G39" s="279" t="e">
        <f t="shared" si="3"/>
        <v>#DIV/0!</v>
      </c>
    </row>
    <row r="40" spans="1:8" s="230" customFormat="1" ht="43.5" customHeight="1">
      <c r="A40" s="262" t="s">
        <v>527</v>
      </c>
      <c r="B40" s="260"/>
      <c r="C40" s="263">
        <v>36</v>
      </c>
      <c r="D40" s="263">
        <v>20</v>
      </c>
      <c r="E40" s="263">
        <v>9.3000000000000007</v>
      </c>
      <c r="F40" s="263">
        <f t="shared" si="2"/>
        <v>-10.7</v>
      </c>
      <c r="G40" s="279">
        <f t="shared" si="3"/>
        <v>46.5</v>
      </c>
    </row>
    <row r="41" spans="1:8" s="166" customFormat="1" ht="39" customHeight="1">
      <c r="A41" s="259" t="s">
        <v>369</v>
      </c>
      <c r="B41" s="266">
        <v>1162</v>
      </c>
      <c r="C41" s="261">
        <f>SUM(C42:C43)</f>
        <v>471.8</v>
      </c>
      <c r="D41" s="261"/>
      <c r="E41" s="261">
        <v>94.7</v>
      </c>
      <c r="F41" s="261">
        <f t="shared" si="2"/>
        <v>94.7</v>
      </c>
      <c r="G41" s="279" t="e">
        <f t="shared" si="3"/>
        <v>#DIV/0!</v>
      </c>
    </row>
    <row r="42" spans="1:8" s="230" customFormat="1" ht="32.25" customHeight="1">
      <c r="A42" s="262" t="s">
        <v>524</v>
      </c>
      <c r="B42" s="260"/>
      <c r="C42" s="263">
        <v>438.5</v>
      </c>
      <c r="D42" s="263"/>
      <c r="E42" s="263">
        <v>94.7</v>
      </c>
      <c r="F42" s="263">
        <f t="shared" si="2"/>
        <v>94.7</v>
      </c>
      <c r="G42" s="279" t="e">
        <f t="shared" si="3"/>
        <v>#DIV/0!</v>
      </c>
    </row>
    <row r="43" spans="1:8" s="230" customFormat="1" ht="32.25" customHeight="1">
      <c r="A43" s="262" t="s">
        <v>522</v>
      </c>
      <c r="B43" s="260"/>
      <c r="C43" s="263">
        <v>33.299999999999997</v>
      </c>
      <c r="D43" s="263"/>
      <c r="E43" s="263"/>
      <c r="F43" s="263">
        <f t="shared" si="2"/>
        <v>0</v>
      </c>
      <c r="G43" s="279" t="e">
        <f t="shared" si="3"/>
        <v>#DIV/0!</v>
      </c>
    </row>
    <row r="44" spans="1:8">
      <c r="A44" s="182"/>
      <c r="D44" s="269"/>
      <c r="E44" s="270"/>
      <c r="F44" s="270"/>
      <c r="G44" s="270"/>
    </row>
    <row r="45" spans="1:8" ht="24.75" customHeight="1">
      <c r="A45" s="227" t="s">
        <v>374</v>
      </c>
      <c r="B45" s="228"/>
      <c r="C45" s="404" t="s">
        <v>80</v>
      </c>
      <c r="D45" s="404"/>
      <c r="E45" s="272"/>
      <c r="F45" s="394" t="s">
        <v>496</v>
      </c>
      <c r="G45" s="394"/>
      <c r="H45" s="180"/>
    </row>
    <row r="46" spans="1:8">
      <c r="A46" s="159" t="s">
        <v>376</v>
      </c>
      <c r="B46" s="158"/>
      <c r="C46" s="396" t="s">
        <v>382</v>
      </c>
      <c r="D46" s="396"/>
      <c r="E46" s="158"/>
      <c r="F46" s="397" t="s">
        <v>182</v>
      </c>
      <c r="G46" s="397"/>
      <c r="H46" s="173"/>
    </row>
    <row r="47" spans="1:8">
      <c r="A47" s="182"/>
      <c r="D47" s="269"/>
      <c r="E47" s="270"/>
      <c r="F47" s="270"/>
      <c r="G47" s="270"/>
    </row>
    <row r="48" spans="1:8">
      <c r="A48" s="182"/>
      <c r="D48" s="269"/>
      <c r="E48" s="270"/>
      <c r="F48" s="270"/>
      <c r="G48" s="270"/>
    </row>
    <row r="49" spans="1:7">
      <c r="A49" s="182"/>
      <c r="D49" s="269"/>
      <c r="E49" s="270"/>
      <c r="F49" s="270"/>
      <c r="G49" s="270"/>
    </row>
    <row r="50" spans="1:7">
      <c r="A50" s="182"/>
      <c r="D50" s="269"/>
      <c r="E50" s="270"/>
      <c r="F50" s="270"/>
      <c r="G50" s="270"/>
    </row>
    <row r="51" spans="1:7">
      <c r="A51" s="182"/>
      <c r="D51" s="269"/>
      <c r="E51" s="270"/>
      <c r="F51" s="270"/>
      <c r="G51" s="270"/>
    </row>
    <row r="52" spans="1:7">
      <c r="A52" s="182"/>
      <c r="D52" s="269"/>
      <c r="E52" s="270"/>
      <c r="F52" s="270"/>
      <c r="G52" s="270"/>
    </row>
    <row r="53" spans="1:7">
      <c r="A53" s="182"/>
      <c r="D53" s="269"/>
      <c r="E53" s="270"/>
      <c r="F53" s="270"/>
      <c r="G53" s="270"/>
    </row>
    <row r="54" spans="1:7">
      <c r="A54" s="182"/>
      <c r="D54" s="269"/>
      <c r="E54" s="270"/>
      <c r="F54" s="270"/>
      <c r="G54" s="270"/>
    </row>
    <row r="55" spans="1:7">
      <c r="A55" s="182"/>
      <c r="D55" s="269"/>
      <c r="E55" s="270"/>
      <c r="F55" s="270"/>
      <c r="G55" s="270"/>
    </row>
    <row r="56" spans="1:7">
      <c r="A56" s="182"/>
      <c r="D56" s="269"/>
      <c r="E56" s="270"/>
      <c r="F56" s="270"/>
      <c r="G56" s="270"/>
    </row>
    <row r="57" spans="1:7">
      <c r="A57" s="182"/>
      <c r="D57" s="269"/>
      <c r="E57" s="270"/>
      <c r="F57" s="270"/>
      <c r="G57" s="270"/>
    </row>
    <row r="58" spans="1:7">
      <c r="A58" s="182"/>
      <c r="D58" s="269"/>
      <c r="E58" s="270"/>
      <c r="F58" s="270"/>
      <c r="G58" s="270"/>
    </row>
    <row r="59" spans="1:7">
      <c r="A59" s="182"/>
      <c r="D59" s="269"/>
      <c r="E59" s="270"/>
      <c r="F59" s="270"/>
      <c r="G59" s="270"/>
    </row>
    <row r="60" spans="1:7">
      <c r="A60" s="182"/>
      <c r="D60" s="269"/>
      <c r="E60" s="270"/>
      <c r="F60" s="270"/>
      <c r="G60" s="270"/>
    </row>
    <row r="61" spans="1:7">
      <c r="A61" s="182"/>
      <c r="D61" s="269"/>
      <c r="E61" s="270"/>
      <c r="F61" s="270"/>
      <c r="G61" s="270"/>
    </row>
    <row r="62" spans="1:7">
      <c r="A62" s="182"/>
      <c r="D62" s="269"/>
      <c r="E62" s="270"/>
      <c r="F62" s="270"/>
      <c r="G62" s="270"/>
    </row>
    <row r="63" spans="1:7">
      <c r="A63" s="182"/>
      <c r="D63" s="269"/>
      <c r="E63" s="270"/>
      <c r="F63" s="270"/>
      <c r="G63" s="270"/>
    </row>
    <row r="64" spans="1:7">
      <c r="A64" s="182"/>
      <c r="D64" s="269"/>
      <c r="E64" s="270"/>
      <c r="F64" s="270"/>
      <c r="G64" s="270"/>
    </row>
    <row r="65" spans="1:7">
      <c r="A65" s="182"/>
      <c r="D65" s="269"/>
      <c r="E65" s="270"/>
      <c r="F65" s="270"/>
      <c r="G65" s="270"/>
    </row>
    <row r="66" spans="1:7">
      <c r="A66" s="182"/>
      <c r="D66" s="269"/>
      <c r="E66" s="270"/>
      <c r="F66" s="270"/>
      <c r="G66" s="270"/>
    </row>
    <row r="67" spans="1:7">
      <c r="A67" s="182"/>
      <c r="D67" s="269"/>
      <c r="E67" s="270"/>
      <c r="F67" s="270"/>
      <c r="G67" s="270"/>
    </row>
    <row r="68" spans="1:7">
      <c r="A68" s="182"/>
      <c r="D68" s="269"/>
      <c r="E68" s="270"/>
      <c r="F68" s="270"/>
      <c r="G68" s="270"/>
    </row>
    <row r="69" spans="1:7">
      <c r="A69" s="182"/>
      <c r="D69" s="269"/>
      <c r="E69" s="270"/>
      <c r="F69" s="270"/>
      <c r="G69" s="270"/>
    </row>
    <row r="70" spans="1:7">
      <c r="A70" s="182"/>
      <c r="D70" s="269"/>
      <c r="E70" s="270"/>
      <c r="F70" s="270"/>
      <c r="G70" s="270"/>
    </row>
    <row r="71" spans="1:7">
      <c r="A71" s="182"/>
      <c r="D71" s="269"/>
      <c r="E71" s="270"/>
      <c r="F71" s="270"/>
      <c r="G71" s="270"/>
    </row>
    <row r="72" spans="1:7">
      <c r="A72" s="182"/>
      <c r="D72" s="269"/>
      <c r="E72" s="270"/>
      <c r="F72" s="270"/>
      <c r="G72" s="270"/>
    </row>
    <row r="73" spans="1:7">
      <c r="A73" s="182"/>
      <c r="D73" s="269"/>
      <c r="E73" s="270"/>
      <c r="F73" s="270"/>
      <c r="G73" s="270"/>
    </row>
    <row r="74" spans="1:7">
      <c r="A74" s="182"/>
      <c r="D74" s="269"/>
      <c r="E74" s="270"/>
      <c r="F74" s="270"/>
      <c r="G74" s="270"/>
    </row>
    <row r="75" spans="1:7">
      <c r="A75" s="182"/>
      <c r="D75" s="269"/>
      <c r="E75" s="270"/>
      <c r="F75" s="270"/>
      <c r="G75" s="270"/>
    </row>
    <row r="76" spans="1:7">
      <c r="A76" s="182"/>
      <c r="D76" s="269"/>
      <c r="E76" s="270"/>
      <c r="F76" s="270"/>
      <c r="G76" s="270"/>
    </row>
    <row r="77" spans="1:7">
      <c r="A77" s="182"/>
      <c r="D77" s="269"/>
      <c r="E77" s="270"/>
      <c r="F77" s="270"/>
      <c r="G77" s="270"/>
    </row>
    <row r="78" spans="1:7">
      <c r="A78" s="182"/>
      <c r="D78" s="269"/>
      <c r="E78" s="270"/>
      <c r="F78" s="270"/>
      <c r="G78" s="270"/>
    </row>
    <row r="79" spans="1:7">
      <c r="A79" s="182"/>
      <c r="D79" s="269"/>
      <c r="E79" s="270"/>
      <c r="F79" s="270"/>
      <c r="G79" s="270"/>
    </row>
    <row r="80" spans="1:7">
      <c r="A80" s="182"/>
      <c r="D80" s="269"/>
      <c r="E80" s="270"/>
      <c r="F80" s="270"/>
      <c r="G80" s="270"/>
    </row>
    <row r="81" spans="1:7">
      <c r="A81" s="182"/>
      <c r="D81" s="269"/>
      <c r="E81" s="270"/>
      <c r="F81" s="270"/>
      <c r="G81" s="270"/>
    </row>
    <row r="82" spans="1:7">
      <c r="A82" s="182"/>
      <c r="D82" s="269"/>
      <c r="E82" s="270"/>
      <c r="F82" s="270"/>
      <c r="G82" s="270"/>
    </row>
    <row r="83" spans="1:7">
      <c r="A83" s="182"/>
      <c r="D83" s="269"/>
      <c r="E83" s="270"/>
      <c r="F83" s="270"/>
      <c r="G83" s="270"/>
    </row>
    <row r="84" spans="1:7">
      <c r="A84" s="182"/>
      <c r="D84" s="269"/>
      <c r="E84" s="270"/>
      <c r="F84" s="270"/>
      <c r="G84" s="270"/>
    </row>
    <row r="85" spans="1:7">
      <c r="A85" s="182"/>
      <c r="D85" s="269"/>
      <c r="E85" s="270"/>
      <c r="F85" s="270"/>
      <c r="G85" s="270"/>
    </row>
    <row r="86" spans="1:7">
      <c r="A86" s="182"/>
      <c r="D86" s="269"/>
      <c r="E86" s="270"/>
      <c r="F86" s="270"/>
      <c r="G86" s="270"/>
    </row>
    <row r="87" spans="1:7">
      <c r="A87" s="182"/>
      <c r="D87" s="269"/>
      <c r="E87" s="270"/>
      <c r="F87" s="270"/>
      <c r="G87" s="270"/>
    </row>
    <row r="88" spans="1:7">
      <c r="A88" s="182"/>
      <c r="D88" s="269"/>
      <c r="E88" s="270"/>
      <c r="F88" s="270"/>
      <c r="G88" s="270"/>
    </row>
    <row r="89" spans="1:7">
      <c r="A89" s="182"/>
      <c r="D89" s="269"/>
      <c r="E89" s="270"/>
      <c r="F89" s="270"/>
      <c r="G89" s="270"/>
    </row>
    <row r="90" spans="1:7">
      <c r="A90" s="182"/>
      <c r="D90" s="269"/>
      <c r="E90" s="270"/>
      <c r="F90" s="270"/>
      <c r="G90" s="270"/>
    </row>
    <row r="91" spans="1:7">
      <c r="A91" s="182"/>
      <c r="D91" s="269"/>
      <c r="E91" s="270"/>
      <c r="F91" s="270"/>
      <c r="G91" s="270"/>
    </row>
    <row r="92" spans="1:7">
      <c r="A92" s="182"/>
      <c r="D92" s="269"/>
      <c r="E92" s="270"/>
      <c r="F92" s="270"/>
      <c r="G92" s="270"/>
    </row>
    <row r="93" spans="1:7">
      <c r="A93" s="182"/>
      <c r="D93" s="269"/>
      <c r="E93" s="270"/>
      <c r="F93" s="270"/>
      <c r="G93" s="270"/>
    </row>
    <row r="94" spans="1:7">
      <c r="A94" s="182"/>
      <c r="D94" s="269"/>
      <c r="E94" s="270"/>
      <c r="F94" s="270"/>
      <c r="G94" s="270"/>
    </row>
    <row r="95" spans="1:7">
      <c r="A95" s="182"/>
      <c r="D95" s="269"/>
      <c r="E95" s="270"/>
      <c r="F95" s="270"/>
      <c r="G95" s="270"/>
    </row>
    <row r="96" spans="1:7">
      <c r="A96" s="182"/>
      <c r="D96" s="269"/>
      <c r="E96" s="270"/>
      <c r="F96" s="270"/>
      <c r="G96" s="270"/>
    </row>
    <row r="97" spans="1:7">
      <c r="A97" s="182"/>
      <c r="D97" s="269"/>
      <c r="E97" s="270"/>
      <c r="F97" s="270"/>
      <c r="G97" s="270"/>
    </row>
    <row r="98" spans="1:7">
      <c r="A98" s="182"/>
      <c r="D98" s="269"/>
      <c r="E98" s="270"/>
      <c r="F98" s="270"/>
      <c r="G98" s="270"/>
    </row>
    <row r="99" spans="1:7">
      <c r="A99" s="182"/>
      <c r="D99" s="269"/>
      <c r="E99" s="270"/>
      <c r="F99" s="270"/>
      <c r="G99" s="270"/>
    </row>
    <row r="100" spans="1:7">
      <c r="A100" s="182"/>
      <c r="D100" s="269"/>
      <c r="E100" s="270"/>
      <c r="F100" s="270"/>
      <c r="G100" s="270"/>
    </row>
    <row r="101" spans="1:7">
      <c r="A101" s="182"/>
    </row>
    <row r="102" spans="1:7">
      <c r="A102" s="183"/>
    </row>
    <row r="103" spans="1:7">
      <c r="A103" s="183"/>
    </row>
    <row r="104" spans="1:7">
      <c r="A104" s="183"/>
    </row>
    <row r="105" spans="1:7">
      <c r="A105" s="183"/>
    </row>
    <row r="106" spans="1:7">
      <c r="A106" s="183"/>
    </row>
    <row r="107" spans="1:7">
      <c r="A107" s="183"/>
    </row>
    <row r="108" spans="1:7">
      <c r="A108" s="183"/>
    </row>
    <row r="109" spans="1:7">
      <c r="A109" s="183"/>
    </row>
    <row r="110" spans="1:7">
      <c r="A110" s="183"/>
    </row>
    <row r="111" spans="1:7">
      <c r="A111" s="183"/>
    </row>
    <row r="112" spans="1:7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  <row r="155" spans="1:1">
      <c r="A155" s="183"/>
    </row>
    <row r="156" spans="1:1">
      <c r="A156" s="183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  <row r="185" spans="1:1">
      <c r="A185" s="183"/>
    </row>
    <row r="186" spans="1:1">
      <c r="A186" s="183"/>
    </row>
    <row r="187" spans="1:1">
      <c r="A187" s="183"/>
    </row>
    <row r="188" spans="1:1">
      <c r="A188" s="183"/>
    </row>
    <row r="189" spans="1:1">
      <c r="A189" s="183"/>
    </row>
    <row r="190" spans="1:1">
      <c r="A190" s="183"/>
    </row>
    <row r="191" spans="1:1">
      <c r="A191" s="183"/>
    </row>
    <row r="192" spans="1:1">
      <c r="A192" s="183"/>
    </row>
    <row r="193" spans="1:1">
      <c r="A193" s="183"/>
    </row>
    <row r="194" spans="1:1">
      <c r="A194" s="183"/>
    </row>
    <row r="195" spans="1:1">
      <c r="A195" s="183"/>
    </row>
    <row r="196" spans="1:1">
      <c r="A196" s="183"/>
    </row>
    <row r="197" spans="1:1">
      <c r="A197" s="183"/>
    </row>
    <row r="198" spans="1:1">
      <c r="A198" s="183"/>
    </row>
    <row r="199" spans="1:1">
      <c r="A199" s="183"/>
    </row>
    <row r="200" spans="1:1">
      <c r="A200" s="183"/>
    </row>
    <row r="201" spans="1:1">
      <c r="A201" s="183"/>
    </row>
    <row r="202" spans="1:1">
      <c r="A202" s="183"/>
    </row>
    <row r="203" spans="1:1">
      <c r="A203" s="183"/>
    </row>
    <row r="204" spans="1:1">
      <c r="A204" s="183"/>
    </row>
    <row r="205" spans="1:1">
      <c r="A205" s="183"/>
    </row>
    <row r="206" spans="1:1">
      <c r="A206" s="183"/>
    </row>
    <row r="207" spans="1:1">
      <c r="A207" s="183"/>
    </row>
    <row r="208" spans="1:1">
      <c r="A208" s="183"/>
    </row>
    <row r="209" spans="1:1">
      <c r="A209" s="183"/>
    </row>
    <row r="210" spans="1:1">
      <c r="A210" s="183"/>
    </row>
    <row r="211" spans="1:1">
      <c r="A211" s="183"/>
    </row>
    <row r="212" spans="1:1">
      <c r="A212" s="183"/>
    </row>
    <row r="213" spans="1:1">
      <c r="A213" s="183"/>
    </row>
    <row r="214" spans="1:1">
      <c r="A214" s="183"/>
    </row>
    <row r="215" spans="1:1">
      <c r="A215" s="183"/>
    </row>
    <row r="216" spans="1:1">
      <c r="A216" s="183"/>
    </row>
    <row r="217" spans="1:1">
      <c r="A217" s="183"/>
    </row>
    <row r="218" spans="1:1">
      <c r="A218" s="183"/>
    </row>
    <row r="219" spans="1:1">
      <c r="A219" s="183"/>
    </row>
    <row r="220" spans="1:1">
      <c r="A220" s="183"/>
    </row>
    <row r="221" spans="1:1">
      <c r="A221" s="183"/>
    </row>
    <row r="222" spans="1:1">
      <c r="A222" s="183"/>
    </row>
    <row r="223" spans="1:1">
      <c r="A223" s="183"/>
    </row>
    <row r="224" spans="1:1">
      <c r="A224" s="183"/>
    </row>
    <row r="225" spans="1:1">
      <c r="A225" s="183"/>
    </row>
    <row r="226" spans="1:1">
      <c r="A226" s="183"/>
    </row>
    <row r="227" spans="1:1">
      <c r="A227" s="183"/>
    </row>
    <row r="228" spans="1:1">
      <c r="A228" s="183"/>
    </row>
    <row r="229" spans="1:1">
      <c r="A229" s="183"/>
    </row>
    <row r="230" spans="1:1">
      <c r="A230" s="183"/>
    </row>
    <row r="231" spans="1:1">
      <c r="A231" s="183"/>
    </row>
    <row r="232" spans="1:1">
      <c r="A232" s="183"/>
    </row>
    <row r="233" spans="1:1">
      <c r="A233" s="183"/>
    </row>
    <row r="234" spans="1:1">
      <c r="A234" s="183"/>
    </row>
    <row r="235" spans="1:1">
      <c r="A235" s="183"/>
    </row>
    <row r="236" spans="1:1">
      <c r="A236" s="183"/>
    </row>
    <row r="237" spans="1:1">
      <c r="A237" s="183"/>
    </row>
    <row r="238" spans="1:1">
      <c r="A238" s="183"/>
    </row>
    <row r="239" spans="1:1">
      <c r="A239" s="183"/>
    </row>
    <row r="240" spans="1:1">
      <c r="A240" s="183"/>
    </row>
    <row r="241" spans="1:1">
      <c r="A241" s="183"/>
    </row>
    <row r="242" spans="1:1">
      <c r="A242" s="183"/>
    </row>
    <row r="243" spans="1:1">
      <c r="A243" s="183"/>
    </row>
    <row r="244" spans="1:1">
      <c r="A244" s="183"/>
    </row>
    <row r="245" spans="1:1">
      <c r="A245" s="183"/>
    </row>
    <row r="246" spans="1:1">
      <c r="A246" s="183"/>
    </row>
    <row r="247" spans="1:1">
      <c r="A247" s="183"/>
    </row>
    <row r="248" spans="1:1">
      <c r="A248" s="183"/>
    </row>
    <row r="249" spans="1:1">
      <c r="A249" s="183"/>
    </row>
    <row r="250" spans="1:1">
      <c r="A250" s="183"/>
    </row>
    <row r="251" spans="1:1">
      <c r="A251" s="183"/>
    </row>
    <row r="252" spans="1:1">
      <c r="A252" s="183"/>
    </row>
    <row r="253" spans="1:1">
      <c r="A253" s="183"/>
    </row>
    <row r="254" spans="1:1">
      <c r="A254" s="183"/>
    </row>
    <row r="255" spans="1:1">
      <c r="A255" s="183"/>
    </row>
    <row r="256" spans="1:1">
      <c r="A256" s="183"/>
    </row>
    <row r="257" spans="1:1">
      <c r="A257" s="183"/>
    </row>
    <row r="258" spans="1:1">
      <c r="A258" s="183"/>
    </row>
    <row r="259" spans="1:1">
      <c r="A259" s="183"/>
    </row>
    <row r="260" spans="1:1">
      <c r="A260" s="183"/>
    </row>
    <row r="261" spans="1:1">
      <c r="A261" s="183"/>
    </row>
    <row r="262" spans="1:1">
      <c r="A262" s="183"/>
    </row>
    <row r="263" spans="1:1">
      <c r="A263" s="183"/>
    </row>
    <row r="264" spans="1:1">
      <c r="A264" s="183"/>
    </row>
    <row r="265" spans="1:1">
      <c r="A265" s="183"/>
    </row>
    <row r="266" spans="1:1">
      <c r="A266" s="183"/>
    </row>
    <row r="267" spans="1:1">
      <c r="A267" s="183"/>
    </row>
    <row r="268" spans="1:1">
      <c r="A268" s="183"/>
    </row>
  </sheetData>
  <mergeCells count="5">
    <mergeCell ref="F46:G46"/>
    <mergeCell ref="F45:G45"/>
    <mergeCell ref="A2:G2"/>
    <mergeCell ref="C45:D45"/>
    <mergeCell ref="C46:D46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view="pageBreakPreview" zoomScale="75" zoomScaleNormal="75" zoomScaleSheetLayoutView="75" workbookViewId="0">
      <pane xSplit="2" ySplit="5" topLeftCell="C22" activePane="bottomRight" state="frozen"/>
      <selection pane="topRight" activeCell="C1" sqref="C1"/>
      <selection pane="bottomLeft" activeCell="A5" sqref="A5"/>
      <selection pane="bottomRight" activeCell="A35" sqref="A35"/>
    </sheetView>
  </sheetViews>
  <sheetFormatPr defaultColWidth="9.08984375" defaultRowHeight="18"/>
  <cols>
    <col min="1" max="1" width="85" style="210" customWidth="1"/>
    <col min="2" max="2" width="15.36328125" style="211" customWidth="1"/>
    <col min="3" max="7" width="18.6328125" style="211" customWidth="1"/>
    <col min="8" max="8" width="15" style="211" customWidth="1"/>
    <col min="9" max="9" width="10" style="210" customWidth="1"/>
    <col min="10" max="10" width="9.54296875" style="210" customWidth="1"/>
    <col min="11" max="16384" width="9.08984375" style="210"/>
  </cols>
  <sheetData>
    <row r="1" spans="1:8">
      <c r="H1" s="212" t="s">
        <v>358</v>
      </c>
    </row>
    <row r="2" spans="1:8" ht="22.5">
      <c r="A2" s="405" t="s">
        <v>107</v>
      </c>
      <c r="B2" s="405"/>
      <c r="C2" s="405"/>
      <c r="D2" s="405"/>
      <c r="E2" s="405"/>
      <c r="F2" s="405"/>
      <c r="G2" s="405"/>
      <c r="H2" s="405"/>
    </row>
    <row r="3" spans="1:8">
      <c r="A3" s="409" t="s">
        <v>384</v>
      </c>
      <c r="B3" s="409"/>
      <c r="C3" s="409"/>
      <c r="D3" s="409"/>
      <c r="E3" s="409"/>
      <c r="F3" s="409"/>
      <c r="G3" s="409"/>
      <c r="H3" s="409"/>
    </row>
    <row r="4" spans="1:8" ht="52.5" customHeight="1">
      <c r="A4" s="410" t="s">
        <v>162</v>
      </c>
      <c r="B4" s="411" t="s">
        <v>18</v>
      </c>
      <c r="C4" s="412" t="s">
        <v>343</v>
      </c>
      <c r="D4" s="412"/>
      <c r="E4" s="410" t="s">
        <v>445</v>
      </c>
      <c r="F4" s="410"/>
      <c r="G4" s="410"/>
      <c r="H4" s="410"/>
    </row>
    <row r="5" spans="1:8" ht="58.5" customHeight="1">
      <c r="A5" s="410"/>
      <c r="B5" s="411"/>
      <c r="C5" s="213" t="s">
        <v>446</v>
      </c>
      <c r="D5" s="213" t="s">
        <v>447</v>
      </c>
      <c r="E5" s="213" t="s">
        <v>152</v>
      </c>
      <c r="F5" s="213" t="s">
        <v>147</v>
      </c>
      <c r="G5" s="214" t="s">
        <v>158</v>
      </c>
      <c r="H5" s="214" t="s">
        <v>159</v>
      </c>
    </row>
    <row r="6" spans="1:8">
      <c r="A6" s="215">
        <v>1</v>
      </c>
      <c r="B6" s="216">
        <v>2</v>
      </c>
      <c r="C6" s="215">
        <v>3</v>
      </c>
      <c r="D6" s="216">
        <v>4</v>
      </c>
      <c r="E6" s="215">
        <v>5</v>
      </c>
      <c r="F6" s="216">
        <v>6</v>
      </c>
      <c r="G6" s="215">
        <v>7</v>
      </c>
      <c r="H6" s="216">
        <v>8</v>
      </c>
    </row>
    <row r="7" spans="1:8" ht="33" customHeight="1">
      <c r="A7" s="406" t="s">
        <v>106</v>
      </c>
      <c r="B7" s="406"/>
      <c r="C7" s="406"/>
      <c r="D7" s="406"/>
      <c r="E7" s="406"/>
      <c r="F7" s="406"/>
      <c r="G7" s="406"/>
      <c r="H7" s="406"/>
    </row>
    <row r="8" spans="1:8" ht="42.75" customHeight="1">
      <c r="A8" s="217" t="s">
        <v>52</v>
      </c>
      <c r="B8" s="218">
        <v>2000</v>
      </c>
      <c r="C8" s="233">
        <v>-3536.7</v>
      </c>
      <c r="D8" s="233">
        <v>-3796.2</v>
      </c>
      <c r="E8" s="233">
        <v>-3356.3</v>
      </c>
      <c r="F8" s="233">
        <v>-3796.2</v>
      </c>
      <c r="G8" s="219" t="s">
        <v>31</v>
      </c>
      <c r="H8" s="220" t="s">
        <v>31</v>
      </c>
    </row>
    <row r="9" spans="1:8" ht="36">
      <c r="A9" s="221" t="s">
        <v>217</v>
      </c>
      <c r="B9" s="222">
        <v>2010</v>
      </c>
      <c r="C9" s="234">
        <f>SUM(C10:C10)</f>
        <v>0</v>
      </c>
      <c r="D9" s="234">
        <f>SUM(D10:D10)</f>
        <v>0</v>
      </c>
      <c r="E9" s="234">
        <f>SUM(E10:E10)</f>
        <v>0</v>
      </c>
      <c r="F9" s="234">
        <f>SUM(F10:F10)</f>
        <v>0</v>
      </c>
      <c r="G9" s="110">
        <f t="shared" ref="G9:G16" si="0">F9-E9</f>
        <v>0</v>
      </c>
      <c r="H9" s="109" t="e">
        <f t="shared" ref="H9:H43" si="1">(F9/E9)*100</f>
        <v>#DIV/0!</v>
      </c>
    </row>
    <row r="10" spans="1:8" ht="39.75" customHeight="1">
      <c r="A10" s="223" t="s">
        <v>431</v>
      </c>
      <c r="B10" s="222">
        <v>2011</v>
      </c>
      <c r="C10" s="234" t="s">
        <v>195</v>
      </c>
      <c r="D10" s="234" t="s">
        <v>195</v>
      </c>
      <c r="E10" s="234" t="s">
        <v>195</v>
      </c>
      <c r="F10" s="234" t="s">
        <v>195</v>
      </c>
      <c r="G10" s="110" t="e">
        <f t="shared" si="0"/>
        <v>#VALUE!</v>
      </c>
      <c r="H10" s="109" t="e">
        <f t="shared" si="1"/>
        <v>#VALUE!</v>
      </c>
    </row>
    <row r="11" spans="1:8" ht="31.5" customHeight="1">
      <c r="A11" s="223" t="s">
        <v>123</v>
      </c>
      <c r="B11" s="222">
        <v>2020</v>
      </c>
      <c r="C11" s="234"/>
      <c r="D11" s="234"/>
      <c r="E11" s="234"/>
      <c r="F11" s="234"/>
      <c r="G11" s="110">
        <f t="shared" si="0"/>
        <v>0</v>
      </c>
      <c r="H11" s="109" t="e">
        <f t="shared" si="1"/>
        <v>#DIV/0!</v>
      </c>
    </row>
    <row r="12" spans="1:8" ht="31.5" customHeight="1">
      <c r="A12" s="223" t="s">
        <v>61</v>
      </c>
      <c r="B12" s="222">
        <v>2030</v>
      </c>
      <c r="C12" s="234" t="s">
        <v>195</v>
      </c>
      <c r="D12" s="234" t="s">
        <v>195</v>
      </c>
      <c r="E12" s="234" t="s">
        <v>195</v>
      </c>
      <c r="F12" s="234" t="s">
        <v>195</v>
      </c>
      <c r="G12" s="110" t="e">
        <f t="shared" si="0"/>
        <v>#VALUE!</v>
      </c>
      <c r="H12" s="109" t="e">
        <f t="shared" si="1"/>
        <v>#VALUE!</v>
      </c>
    </row>
    <row r="13" spans="1:8" ht="31.5" customHeight="1">
      <c r="A13" s="223" t="s">
        <v>99</v>
      </c>
      <c r="B13" s="222">
        <v>2031</v>
      </c>
      <c r="C13" s="234" t="s">
        <v>195</v>
      </c>
      <c r="D13" s="234" t="s">
        <v>195</v>
      </c>
      <c r="E13" s="234" t="s">
        <v>195</v>
      </c>
      <c r="F13" s="234" t="s">
        <v>195</v>
      </c>
      <c r="G13" s="110" t="e">
        <f t="shared" si="0"/>
        <v>#VALUE!</v>
      </c>
      <c r="H13" s="109" t="e">
        <f t="shared" si="1"/>
        <v>#VALUE!</v>
      </c>
    </row>
    <row r="14" spans="1:8" ht="31.5" customHeight="1">
      <c r="A14" s="223" t="s">
        <v>26</v>
      </c>
      <c r="B14" s="222">
        <v>2040</v>
      </c>
      <c r="C14" s="234" t="s">
        <v>195</v>
      </c>
      <c r="D14" s="234" t="s">
        <v>195</v>
      </c>
      <c r="E14" s="234" t="s">
        <v>195</v>
      </c>
      <c r="F14" s="234" t="s">
        <v>195</v>
      </c>
      <c r="G14" s="110" t="e">
        <f t="shared" si="0"/>
        <v>#VALUE!</v>
      </c>
      <c r="H14" s="109" t="e">
        <f t="shared" si="1"/>
        <v>#VALUE!</v>
      </c>
    </row>
    <row r="15" spans="1:8" ht="31.5" customHeight="1">
      <c r="A15" s="223" t="s">
        <v>88</v>
      </c>
      <c r="B15" s="222">
        <v>2050</v>
      </c>
      <c r="C15" s="234" t="s">
        <v>195</v>
      </c>
      <c r="D15" s="234" t="s">
        <v>195</v>
      </c>
      <c r="E15" s="234" t="s">
        <v>195</v>
      </c>
      <c r="F15" s="234" t="s">
        <v>195</v>
      </c>
      <c r="G15" s="110" t="e">
        <f t="shared" si="0"/>
        <v>#VALUE!</v>
      </c>
      <c r="H15" s="109" t="e">
        <f t="shared" si="1"/>
        <v>#VALUE!</v>
      </c>
    </row>
    <row r="16" spans="1:8" ht="31.5" customHeight="1">
      <c r="A16" s="223" t="s">
        <v>89</v>
      </c>
      <c r="B16" s="222">
        <v>2060</v>
      </c>
      <c r="C16" s="234" t="s">
        <v>195</v>
      </c>
      <c r="D16" s="234" t="s">
        <v>195</v>
      </c>
      <c r="E16" s="234" t="s">
        <v>195</v>
      </c>
      <c r="F16" s="234" t="s">
        <v>195</v>
      </c>
      <c r="G16" s="110" t="e">
        <f t="shared" si="0"/>
        <v>#VALUE!</v>
      </c>
      <c r="H16" s="109" t="e">
        <f t="shared" si="1"/>
        <v>#VALUE!</v>
      </c>
    </row>
    <row r="17" spans="1:8" ht="45.75" customHeight="1">
      <c r="A17" s="217" t="s">
        <v>53</v>
      </c>
      <c r="B17" s="218">
        <v>2070</v>
      </c>
      <c r="C17" s="233">
        <f>SUM(C8,C9,C11,C12,C14,C15,C16)+'I. Фін результат'!C75</f>
        <v>-3796.2</v>
      </c>
      <c r="D17" s="233">
        <v>-4132.6000000000004</v>
      </c>
      <c r="E17" s="233">
        <f>SUM(E8,E9,E11,E12,E14,E15,E16)+'I. Фін результат'!E75</f>
        <v>-3356.3</v>
      </c>
      <c r="F17" s="233">
        <v>-4132.6000000000004</v>
      </c>
      <c r="G17" s="219" t="s">
        <v>31</v>
      </c>
      <c r="H17" s="220" t="s">
        <v>31</v>
      </c>
    </row>
    <row r="18" spans="1:8" ht="30.75" customHeight="1">
      <c r="A18" s="406" t="s">
        <v>370</v>
      </c>
      <c r="B18" s="406"/>
      <c r="C18" s="406"/>
      <c r="D18" s="406"/>
      <c r="E18" s="406"/>
      <c r="F18" s="406"/>
      <c r="G18" s="406"/>
      <c r="H18" s="406"/>
    </row>
    <row r="19" spans="1:8" ht="44.25" customHeight="1">
      <c r="A19" s="217" t="s">
        <v>371</v>
      </c>
      <c r="B19" s="218">
        <v>2110</v>
      </c>
      <c r="C19" s="233">
        <f>SUM(C20:C26)</f>
        <v>-24.899999999999995</v>
      </c>
      <c r="D19" s="233">
        <f>SUM(D20:D26)</f>
        <v>7.8999999999999879</v>
      </c>
      <c r="E19" s="233">
        <f>SUM(E20:E26)</f>
        <v>141.10000000000002</v>
      </c>
      <c r="F19" s="233">
        <f>SUM(F20:F26)</f>
        <v>7.8999999999999879</v>
      </c>
      <c r="G19" s="233">
        <f>F19-E19</f>
        <v>-133.20000000000005</v>
      </c>
      <c r="H19" s="235">
        <f t="shared" si="1"/>
        <v>5.5988660524450653</v>
      </c>
    </row>
    <row r="20" spans="1:8" ht="33" customHeight="1">
      <c r="A20" s="223" t="s">
        <v>295</v>
      </c>
      <c r="B20" s="222">
        <v>2111</v>
      </c>
      <c r="C20" s="234">
        <v>92.4</v>
      </c>
      <c r="D20" s="234">
        <v>140</v>
      </c>
      <c r="E20" s="234">
        <v>161.80000000000001</v>
      </c>
      <c r="F20" s="234">
        <v>140</v>
      </c>
      <c r="G20" s="234">
        <f>F20-E20</f>
        <v>-21.800000000000011</v>
      </c>
      <c r="H20" s="236">
        <f t="shared" si="1"/>
        <v>86.526576019777508</v>
      </c>
    </row>
    <row r="21" spans="1:8" ht="45.75" customHeight="1">
      <c r="A21" s="223" t="s">
        <v>296</v>
      </c>
      <c r="B21" s="222">
        <v>2112</v>
      </c>
      <c r="C21" s="234">
        <v>-136</v>
      </c>
      <c r="D21" s="234">
        <v>-151.80000000000001</v>
      </c>
      <c r="E21" s="234">
        <v>-39</v>
      </c>
      <c r="F21" s="234">
        <v>-151.80000000000001</v>
      </c>
      <c r="G21" s="234">
        <f>F21-E21</f>
        <v>-112.80000000000001</v>
      </c>
      <c r="H21" s="236">
        <f t="shared" si="1"/>
        <v>389.23076923076928</v>
      </c>
    </row>
    <row r="22" spans="1:8" ht="25.5" customHeight="1">
      <c r="A22" s="223" t="s">
        <v>71</v>
      </c>
      <c r="B22" s="222">
        <v>2113</v>
      </c>
      <c r="C22" s="234"/>
      <c r="D22" s="234"/>
      <c r="E22" s="234"/>
      <c r="F22" s="234"/>
      <c r="G22" s="234">
        <f>F22-E22</f>
        <v>0</v>
      </c>
      <c r="H22" s="280" t="e">
        <f t="shared" si="1"/>
        <v>#DIV/0!</v>
      </c>
    </row>
    <row r="23" spans="1:8" ht="25.5" customHeight="1">
      <c r="A23" s="223" t="s">
        <v>79</v>
      </c>
      <c r="B23" s="222">
        <v>2114</v>
      </c>
      <c r="C23" s="234"/>
      <c r="D23" s="234"/>
      <c r="E23" s="234"/>
      <c r="F23" s="234"/>
      <c r="G23" s="234">
        <f t="shared" ref="G23:G43" si="2">F23-E23</f>
        <v>0</v>
      </c>
      <c r="H23" s="280" t="e">
        <f t="shared" si="1"/>
        <v>#DIV/0!</v>
      </c>
    </row>
    <row r="24" spans="1:8" ht="25.5" customHeight="1">
      <c r="A24" s="223" t="s">
        <v>306</v>
      </c>
      <c r="B24" s="222">
        <v>2115</v>
      </c>
      <c r="C24" s="234"/>
      <c r="D24" s="234"/>
      <c r="E24" s="234"/>
      <c r="F24" s="234"/>
      <c r="G24" s="234">
        <f t="shared" si="2"/>
        <v>0</v>
      </c>
      <c r="H24" s="280" t="e">
        <f t="shared" si="1"/>
        <v>#DIV/0!</v>
      </c>
    </row>
    <row r="25" spans="1:8" ht="25.5" customHeight="1">
      <c r="A25" s="223" t="s">
        <v>380</v>
      </c>
      <c r="B25" s="222">
        <v>2116</v>
      </c>
      <c r="C25" s="234">
        <v>18.7</v>
      </c>
      <c r="D25" s="234">
        <v>19.7</v>
      </c>
      <c r="E25" s="234">
        <v>18.3</v>
      </c>
      <c r="F25" s="234">
        <v>19.7</v>
      </c>
      <c r="G25" s="234">
        <f t="shared" si="2"/>
        <v>1.3999999999999986</v>
      </c>
      <c r="H25" s="236">
        <f t="shared" si="1"/>
        <v>107.6502732240437</v>
      </c>
    </row>
    <row r="26" spans="1:8" ht="29.25" customHeight="1">
      <c r="A26" s="223" t="s">
        <v>297</v>
      </c>
      <c r="B26" s="222">
        <v>2117</v>
      </c>
      <c r="C26" s="234"/>
      <c r="D26" s="234"/>
      <c r="E26" s="234"/>
      <c r="F26" s="234"/>
      <c r="G26" s="234">
        <f t="shared" si="2"/>
        <v>0</v>
      </c>
      <c r="H26" s="280" t="e">
        <f t="shared" si="1"/>
        <v>#DIV/0!</v>
      </c>
    </row>
    <row r="27" spans="1:8" ht="44.25" customHeight="1">
      <c r="A27" s="217" t="s">
        <v>383</v>
      </c>
      <c r="B27" s="224">
        <v>2120</v>
      </c>
      <c r="C27" s="233">
        <f>SUM(C28:C35)</f>
        <v>435</v>
      </c>
      <c r="D27" s="233">
        <f t="shared" ref="D27:G27" si="3">SUM(D28:D35)</f>
        <v>450.8</v>
      </c>
      <c r="E27" s="233">
        <f t="shared" si="3"/>
        <v>387</v>
      </c>
      <c r="F27" s="233">
        <f t="shared" si="3"/>
        <v>450.8</v>
      </c>
      <c r="G27" s="233">
        <f t="shared" si="3"/>
        <v>-0.4</v>
      </c>
      <c r="H27" s="235">
        <f t="shared" si="1"/>
        <v>116.48578811369509</v>
      </c>
    </row>
    <row r="28" spans="1:8" ht="27" customHeight="1">
      <c r="A28" s="221" t="s">
        <v>224</v>
      </c>
      <c r="B28" s="215">
        <v>2121</v>
      </c>
      <c r="C28" s="234">
        <v>7.1</v>
      </c>
      <c r="D28" s="234">
        <v>8.1999999999999993</v>
      </c>
      <c r="E28" s="234">
        <v>13</v>
      </c>
      <c r="F28" s="234">
        <v>8.1999999999999993</v>
      </c>
      <c r="G28" s="234"/>
      <c r="H28" s="236">
        <f t="shared" si="1"/>
        <v>63.076923076923073</v>
      </c>
    </row>
    <row r="29" spans="1:8" ht="25.5" customHeight="1">
      <c r="A29" s="223" t="s">
        <v>70</v>
      </c>
      <c r="B29" s="222">
        <v>2122</v>
      </c>
      <c r="C29" s="234">
        <v>223.8</v>
      </c>
      <c r="D29" s="234">
        <v>235.5</v>
      </c>
      <c r="E29" s="234">
        <v>219.5</v>
      </c>
      <c r="F29" s="234">
        <v>235.5</v>
      </c>
      <c r="G29" s="234"/>
      <c r="H29" s="236">
        <f t="shared" si="1"/>
        <v>107.28929384965831</v>
      </c>
    </row>
    <row r="30" spans="1:8" ht="25.5" customHeight="1">
      <c r="A30" s="223" t="s">
        <v>71</v>
      </c>
      <c r="B30" s="222">
        <v>2123</v>
      </c>
      <c r="C30" s="234"/>
      <c r="D30" s="234"/>
      <c r="E30" s="234"/>
      <c r="F30" s="234"/>
      <c r="G30" s="234"/>
      <c r="H30" s="280" t="e">
        <f t="shared" si="1"/>
        <v>#DIV/0!</v>
      </c>
    </row>
    <row r="31" spans="1:8" ht="25.5" customHeight="1">
      <c r="A31" s="223" t="s">
        <v>298</v>
      </c>
      <c r="B31" s="222">
        <v>2124</v>
      </c>
      <c r="C31" s="234">
        <v>185.7</v>
      </c>
      <c r="D31" s="234">
        <v>207</v>
      </c>
      <c r="E31" s="234">
        <v>154</v>
      </c>
      <c r="F31" s="234">
        <v>207</v>
      </c>
      <c r="G31" s="234"/>
      <c r="H31" s="236">
        <f t="shared" si="1"/>
        <v>134.41558441558442</v>
      </c>
    </row>
    <row r="32" spans="1:8" ht="25.5" customHeight="1">
      <c r="A32" s="223" t="s">
        <v>299</v>
      </c>
      <c r="B32" s="222">
        <v>2125</v>
      </c>
      <c r="C32" s="234"/>
      <c r="D32" s="234"/>
      <c r="E32" s="234"/>
      <c r="F32" s="234"/>
      <c r="G32" s="234"/>
      <c r="H32" s="280" t="e">
        <f t="shared" si="1"/>
        <v>#DIV/0!</v>
      </c>
    </row>
    <row r="33" spans="1:8" ht="59.25" customHeight="1">
      <c r="A33" s="223" t="s">
        <v>432</v>
      </c>
      <c r="B33" s="222">
        <v>2126</v>
      </c>
      <c r="C33" s="234">
        <v>17.7</v>
      </c>
      <c r="D33" s="234"/>
      <c r="E33" s="234"/>
      <c r="F33" s="234"/>
      <c r="G33" s="234"/>
      <c r="H33" s="280" t="e">
        <f t="shared" si="1"/>
        <v>#DIV/0!</v>
      </c>
    </row>
    <row r="34" spans="1:8" ht="25.5" customHeight="1">
      <c r="A34" s="223" t="s">
        <v>306</v>
      </c>
      <c r="B34" s="222">
        <v>2127</v>
      </c>
      <c r="C34" s="234">
        <v>0.4</v>
      </c>
      <c r="D34" s="234"/>
      <c r="E34" s="234"/>
      <c r="F34" s="234"/>
      <c r="G34" s="234"/>
      <c r="H34" s="280" t="e">
        <f t="shared" si="1"/>
        <v>#DIV/0!</v>
      </c>
    </row>
    <row r="35" spans="1:8" ht="41.25" customHeight="1">
      <c r="A35" s="223" t="s">
        <v>587</v>
      </c>
      <c r="B35" s="222">
        <v>2128</v>
      </c>
      <c r="C35" s="234">
        <v>0.3</v>
      </c>
      <c r="D35" s="234">
        <v>0.1</v>
      </c>
      <c r="E35" s="234">
        <v>0.5</v>
      </c>
      <c r="F35" s="234">
        <v>0.1</v>
      </c>
      <c r="G35" s="234">
        <f t="shared" si="2"/>
        <v>-0.4</v>
      </c>
      <c r="H35" s="236">
        <f t="shared" si="1"/>
        <v>20</v>
      </c>
    </row>
    <row r="36" spans="1:8" ht="34.5" customHeight="1">
      <c r="A36" s="217" t="s">
        <v>426</v>
      </c>
      <c r="B36" s="224">
        <v>2130</v>
      </c>
      <c r="C36" s="233">
        <f>SUM(C37:C39)</f>
        <v>266.5</v>
      </c>
      <c r="D36" s="233">
        <f>SUM(D37:D39)</f>
        <v>294.89999999999998</v>
      </c>
      <c r="E36" s="233">
        <f>SUM(E37:E39)</f>
        <v>264</v>
      </c>
      <c r="F36" s="233">
        <f>SUM(F37:F39)</f>
        <v>294.89999999999998</v>
      </c>
      <c r="G36" s="233">
        <f t="shared" si="2"/>
        <v>30.899999999999977</v>
      </c>
      <c r="H36" s="235">
        <f t="shared" si="1"/>
        <v>111.70454545454544</v>
      </c>
    </row>
    <row r="37" spans="1:8" ht="25.5" customHeight="1">
      <c r="A37" s="223" t="s">
        <v>300</v>
      </c>
      <c r="B37" s="222">
        <v>2131</v>
      </c>
      <c r="C37" s="234"/>
      <c r="D37" s="234"/>
      <c r="E37" s="234"/>
      <c r="F37" s="234"/>
      <c r="G37" s="234">
        <f t="shared" si="2"/>
        <v>0</v>
      </c>
      <c r="H37" s="280" t="e">
        <f t="shared" si="1"/>
        <v>#DIV/0!</v>
      </c>
    </row>
    <row r="38" spans="1:8" ht="25.5" customHeight="1">
      <c r="A38" s="223" t="s">
        <v>301</v>
      </c>
      <c r="B38" s="222">
        <v>2132</v>
      </c>
      <c r="C38" s="234">
        <v>266.5</v>
      </c>
      <c r="D38" s="234">
        <v>294.89999999999998</v>
      </c>
      <c r="E38" s="234">
        <v>264</v>
      </c>
      <c r="F38" s="234">
        <v>294.89999999999998</v>
      </c>
      <c r="G38" s="234">
        <f t="shared" si="2"/>
        <v>30.899999999999977</v>
      </c>
      <c r="H38" s="236">
        <f t="shared" si="1"/>
        <v>111.70454545454544</v>
      </c>
    </row>
    <row r="39" spans="1:8" ht="25.5" customHeight="1">
      <c r="A39" s="223" t="s">
        <v>302</v>
      </c>
      <c r="B39" s="222">
        <v>2133</v>
      </c>
      <c r="C39" s="234"/>
      <c r="D39" s="234"/>
      <c r="E39" s="234"/>
      <c r="F39" s="234"/>
      <c r="G39" s="234"/>
      <c r="H39" s="280" t="e">
        <f t="shared" si="1"/>
        <v>#DIV/0!</v>
      </c>
    </row>
    <row r="40" spans="1:8" ht="34.5" customHeight="1">
      <c r="A40" s="217" t="s">
        <v>303</v>
      </c>
      <c r="B40" s="224">
        <v>2140</v>
      </c>
      <c r="C40" s="233">
        <f>SUM(C41:C42)</f>
        <v>0</v>
      </c>
      <c r="D40" s="233">
        <f>SUM(D41:D42)</f>
        <v>0</v>
      </c>
      <c r="E40" s="233">
        <f>SUM(E41:E42)</f>
        <v>0</v>
      </c>
      <c r="F40" s="233">
        <f>SUM(F41:F42)</f>
        <v>0</v>
      </c>
      <c r="G40" s="233"/>
      <c r="H40" s="281" t="e">
        <f t="shared" si="1"/>
        <v>#DIV/0!</v>
      </c>
    </row>
    <row r="41" spans="1:8" ht="48" customHeight="1">
      <c r="A41" s="221" t="s">
        <v>100</v>
      </c>
      <c r="B41" s="215">
        <v>2141</v>
      </c>
      <c r="C41" s="234"/>
      <c r="D41" s="234"/>
      <c r="E41" s="234"/>
      <c r="F41" s="234"/>
      <c r="G41" s="234"/>
      <c r="H41" s="280" t="e">
        <f t="shared" si="1"/>
        <v>#DIV/0!</v>
      </c>
    </row>
    <row r="42" spans="1:8" ht="32.25" customHeight="1">
      <c r="A42" s="223" t="s">
        <v>304</v>
      </c>
      <c r="B42" s="222">
        <v>2142</v>
      </c>
      <c r="C42" s="234"/>
      <c r="D42" s="234"/>
      <c r="E42" s="234"/>
      <c r="F42" s="234"/>
      <c r="G42" s="234">
        <f t="shared" si="2"/>
        <v>0</v>
      </c>
      <c r="H42" s="280" t="e">
        <f t="shared" si="1"/>
        <v>#DIV/0!</v>
      </c>
    </row>
    <row r="43" spans="1:8" ht="34.5" customHeight="1">
      <c r="A43" s="217" t="s">
        <v>351</v>
      </c>
      <c r="B43" s="224">
        <v>2200</v>
      </c>
      <c r="C43" s="233">
        <f>SUM(C19,C27,C36,C40)</f>
        <v>676.6</v>
      </c>
      <c r="D43" s="233">
        <f>SUM(D19,D27,D36,D40)</f>
        <v>753.59999999999991</v>
      </c>
      <c r="E43" s="233">
        <f>SUM(E19,E27,E36,E40)</f>
        <v>792.1</v>
      </c>
      <c r="F43" s="233">
        <f>SUM(F19,F27,F36,F40)</f>
        <v>753.59999999999991</v>
      </c>
      <c r="G43" s="233">
        <f t="shared" si="2"/>
        <v>-38.500000000000114</v>
      </c>
      <c r="H43" s="235">
        <f t="shared" si="1"/>
        <v>95.139502588057042</v>
      </c>
    </row>
    <row r="44" spans="1:8" s="226" customFormat="1">
      <c r="A44" s="225"/>
      <c r="B44" s="211"/>
      <c r="C44" s="211"/>
      <c r="D44" s="211"/>
      <c r="E44" s="211"/>
      <c r="F44" s="211"/>
      <c r="G44" s="211"/>
      <c r="H44" s="211"/>
    </row>
    <row r="45" spans="1:8" s="226" customFormat="1">
      <c r="A45" s="225"/>
      <c r="B45" s="211"/>
      <c r="C45" s="211"/>
      <c r="D45" s="211"/>
      <c r="E45" s="211"/>
      <c r="F45" s="211"/>
      <c r="G45" s="211"/>
      <c r="H45" s="211"/>
    </row>
    <row r="46" spans="1:8" s="226" customFormat="1">
      <c r="A46" s="225"/>
      <c r="B46" s="211"/>
      <c r="C46" s="211"/>
      <c r="D46" s="211"/>
      <c r="E46" s="211"/>
      <c r="F46" s="211"/>
      <c r="G46" s="211"/>
      <c r="H46" s="211"/>
    </row>
    <row r="47" spans="1:8" s="158" customFormat="1" ht="27.75" customHeight="1">
      <c r="A47" s="227" t="s">
        <v>374</v>
      </c>
      <c r="B47" s="228"/>
      <c r="C47" s="407" t="s">
        <v>143</v>
      </c>
      <c r="D47" s="407"/>
      <c r="E47" s="229"/>
      <c r="F47" s="408" t="s">
        <v>496</v>
      </c>
      <c r="G47" s="408"/>
      <c r="H47" s="408"/>
    </row>
    <row r="48" spans="1:8" s="173" customFormat="1">
      <c r="A48" s="159" t="s">
        <v>376</v>
      </c>
      <c r="B48" s="158"/>
      <c r="C48" s="396" t="s">
        <v>382</v>
      </c>
      <c r="D48" s="396"/>
      <c r="E48" s="158"/>
      <c r="F48" s="397" t="s">
        <v>381</v>
      </c>
      <c r="G48" s="397"/>
      <c r="H48" s="397"/>
    </row>
    <row r="49" spans="1:10" s="211" customFormat="1">
      <c r="A49" s="232"/>
      <c r="I49" s="210"/>
      <c r="J49" s="210"/>
    </row>
    <row r="50" spans="1:10" s="211" customFormat="1">
      <c r="A50" s="232"/>
      <c r="I50" s="210"/>
      <c r="J50" s="210"/>
    </row>
    <row r="51" spans="1:10" s="211" customFormat="1">
      <c r="A51" s="232"/>
      <c r="I51" s="210"/>
      <c r="J51" s="210"/>
    </row>
    <row r="52" spans="1:10" s="211" customFormat="1">
      <c r="A52" s="232"/>
      <c r="I52" s="210"/>
      <c r="J52" s="210"/>
    </row>
    <row r="53" spans="1:10" s="211" customFormat="1">
      <c r="A53" s="232"/>
      <c r="I53" s="210"/>
      <c r="J53" s="210"/>
    </row>
    <row r="54" spans="1:10" s="211" customFormat="1">
      <c r="A54" s="232"/>
      <c r="I54" s="210"/>
      <c r="J54" s="210"/>
    </row>
    <row r="55" spans="1:10" s="211" customFormat="1">
      <c r="A55" s="232"/>
      <c r="I55" s="210"/>
      <c r="J55" s="210"/>
    </row>
    <row r="56" spans="1:10" s="211" customFormat="1">
      <c r="A56" s="232"/>
      <c r="I56" s="210"/>
      <c r="J56" s="210"/>
    </row>
    <row r="57" spans="1:10" s="211" customFormat="1">
      <c r="A57" s="232"/>
      <c r="I57" s="210"/>
      <c r="J57" s="210"/>
    </row>
    <row r="58" spans="1:10" s="211" customFormat="1">
      <c r="A58" s="232"/>
      <c r="I58" s="210"/>
      <c r="J58" s="210"/>
    </row>
    <row r="59" spans="1:10" s="211" customFormat="1">
      <c r="A59" s="232"/>
      <c r="I59" s="210"/>
      <c r="J59" s="210"/>
    </row>
    <row r="60" spans="1:10" s="211" customFormat="1">
      <c r="A60" s="232"/>
      <c r="I60" s="210"/>
      <c r="J60" s="210"/>
    </row>
    <row r="61" spans="1:10" s="211" customFormat="1">
      <c r="A61" s="232"/>
      <c r="I61" s="210"/>
      <c r="J61" s="210"/>
    </row>
    <row r="62" spans="1:10" s="211" customFormat="1">
      <c r="A62" s="232"/>
      <c r="I62" s="210"/>
      <c r="J62" s="210"/>
    </row>
    <row r="63" spans="1:10" s="211" customFormat="1">
      <c r="A63" s="232"/>
      <c r="I63" s="210"/>
      <c r="J63" s="210"/>
    </row>
    <row r="64" spans="1:10" s="211" customFormat="1">
      <c r="A64" s="232"/>
      <c r="I64" s="210"/>
      <c r="J64" s="210"/>
    </row>
    <row r="65" spans="1:10" s="211" customFormat="1">
      <c r="A65" s="232"/>
      <c r="I65" s="210"/>
      <c r="J65" s="210"/>
    </row>
    <row r="66" spans="1:10" s="211" customFormat="1">
      <c r="A66" s="232"/>
      <c r="I66" s="210"/>
      <c r="J66" s="210"/>
    </row>
    <row r="67" spans="1:10" s="211" customFormat="1">
      <c r="A67" s="232"/>
      <c r="I67" s="210"/>
      <c r="J67" s="210"/>
    </row>
    <row r="68" spans="1:10" s="211" customFormat="1">
      <c r="A68" s="232"/>
      <c r="I68" s="210"/>
      <c r="J68" s="210"/>
    </row>
    <row r="69" spans="1:10" s="211" customFormat="1">
      <c r="A69" s="232"/>
      <c r="I69" s="210"/>
      <c r="J69" s="210"/>
    </row>
    <row r="70" spans="1:10" s="211" customFormat="1">
      <c r="A70" s="232"/>
      <c r="I70" s="210"/>
      <c r="J70" s="210"/>
    </row>
    <row r="71" spans="1:10" s="211" customFormat="1">
      <c r="A71" s="232"/>
      <c r="I71" s="210"/>
      <c r="J71" s="210"/>
    </row>
    <row r="72" spans="1:10" s="211" customFormat="1">
      <c r="A72" s="232"/>
      <c r="I72" s="210"/>
      <c r="J72" s="210"/>
    </row>
    <row r="73" spans="1:10" s="211" customFormat="1">
      <c r="A73" s="232"/>
      <c r="I73" s="210"/>
      <c r="J73" s="210"/>
    </row>
    <row r="74" spans="1:10" s="211" customFormat="1">
      <c r="A74" s="232"/>
      <c r="I74" s="210"/>
      <c r="J74" s="210"/>
    </row>
    <row r="75" spans="1:10" s="211" customFormat="1">
      <c r="A75" s="232"/>
      <c r="I75" s="210"/>
      <c r="J75" s="210"/>
    </row>
    <row r="76" spans="1:10" s="211" customFormat="1">
      <c r="A76" s="232"/>
      <c r="I76" s="210"/>
      <c r="J76" s="210"/>
    </row>
    <row r="77" spans="1:10" s="211" customFormat="1">
      <c r="A77" s="232"/>
      <c r="I77" s="210"/>
      <c r="J77" s="210"/>
    </row>
    <row r="78" spans="1:10" s="211" customFormat="1">
      <c r="A78" s="232"/>
      <c r="I78" s="210"/>
      <c r="J78" s="210"/>
    </row>
    <row r="79" spans="1:10" s="211" customFormat="1">
      <c r="A79" s="232"/>
      <c r="I79" s="210"/>
      <c r="J79" s="210"/>
    </row>
    <row r="80" spans="1:10" s="211" customFormat="1">
      <c r="A80" s="232"/>
      <c r="I80" s="210"/>
      <c r="J80" s="210"/>
    </row>
    <row r="81" spans="1:10" s="211" customFormat="1">
      <c r="A81" s="232"/>
      <c r="I81" s="210"/>
      <c r="J81" s="210"/>
    </row>
    <row r="82" spans="1:10" s="211" customFormat="1">
      <c r="A82" s="232"/>
      <c r="I82" s="210"/>
      <c r="J82" s="210"/>
    </row>
    <row r="83" spans="1:10" s="211" customFormat="1">
      <c r="A83" s="232"/>
      <c r="I83" s="210"/>
      <c r="J83" s="210"/>
    </row>
    <row r="84" spans="1:10" s="211" customFormat="1">
      <c r="A84" s="232"/>
      <c r="I84" s="210"/>
      <c r="J84" s="210"/>
    </row>
    <row r="85" spans="1:10" s="211" customFormat="1">
      <c r="A85" s="232"/>
      <c r="I85" s="210"/>
      <c r="J85" s="210"/>
    </row>
    <row r="86" spans="1:10" s="211" customFormat="1">
      <c r="A86" s="232"/>
      <c r="I86" s="210"/>
      <c r="J86" s="210"/>
    </row>
    <row r="87" spans="1:10" s="211" customFormat="1">
      <c r="A87" s="232"/>
      <c r="I87" s="210"/>
      <c r="J87" s="210"/>
    </row>
    <row r="88" spans="1:10" s="211" customFormat="1">
      <c r="A88" s="232"/>
      <c r="I88" s="210"/>
      <c r="J88" s="210"/>
    </row>
    <row r="89" spans="1:10" s="211" customFormat="1">
      <c r="A89" s="232"/>
      <c r="I89" s="210"/>
      <c r="J89" s="210"/>
    </row>
    <row r="90" spans="1:10" s="211" customFormat="1">
      <c r="A90" s="232"/>
      <c r="I90" s="210"/>
      <c r="J90" s="210"/>
    </row>
    <row r="91" spans="1:10" s="211" customFormat="1">
      <c r="A91" s="232"/>
      <c r="I91" s="210"/>
      <c r="J91" s="210"/>
    </row>
    <row r="92" spans="1:10" s="211" customFormat="1">
      <c r="A92" s="232"/>
      <c r="I92" s="210"/>
      <c r="J92" s="210"/>
    </row>
    <row r="93" spans="1:10" s="211" customFormat="1">
      <c r="A93" s="232"/>
      <c r="I93" s="210"/>
      <c r="J93" s="210"/>
    </row>
    <row r="94" spans="1:10" s="211" customFormat="1">
      <c r="A94" s="232"/>
      <c r="I94" s="210"/>
      <c r="J94" s="210"/>
    </row>
    <row r="95" spans="1:10" s="211" customFormat="1">
      <c r="A95" s="232"/>
      <c r="I95" s="210"/>
      <c r="J95" s="210"/>
    </row>
    <row r="96" spans="1:10" s="211" customFormat="1">
      <c r="A96" s="232"/>
      <c r="I96" s="210"/>
      <c r="J96" s="210"/>
    </row>
    <row r="97" spans="1:10" s="211" customFormat="1">
      <c r="A97" s="232"/>
      <c r="I97" s="210"/>
      <c r="J97" s="210"/>
    </row>
    <row r="98" spans="1:10" s="211" customFormat="1">
      <c r="A98" s="232"/>
      <c r="I98" s="210"/>
      <c r="J98" s="210"/>
    </row>
    <row r="99" spans="1:10" s="211" customFormat="1">
      <c r="A99" s="232"/>
      <c r="I99" s="210"/>
      <c r="J99" s="210"/>
    </row>
    <row r="100" spans="1:10" s="211" customFormat="1">
      <c r="A100" s="232"/>
      <c r="I100" s="210"/>
      <c r="J100" s="210"/>
    </row>
    <row r="101" spans="1:10" s="211" customFormat="1">
      <c r="A101" s="232"/>
      <c r="I101" s="210"/>
      <c r="J101" s="210"/>
    </row>
    <row r="102" spans="1:10" s="211" customFormat="1">
      <c r="A102" s="232"/>
      <c r="I102" s="210"/>
      <c r="J102" s="210"/>
    </row>
    <row r="103" spans="1:10" s="211" customFormat="1">
      <c r="A103" s="232"/>
      <c r="I103" s="210"/>
      <c r="J103" s="210"/>
    </row>
    <row r="104" spans="1:10" s="211" customFormat="1">
      <c r="A104" s="232"/>
      <c r="I104" s="210"/>
      <c r="J104" s="210"/>
    </row>
    <row r="105" spans="1:10" s="211" customFormat="1">
      <c r="A105" s="232"/>
      <c r="I105" s="210"/>
      <c r="J105" s="210"/>
    </row>
    <row r="106" spans="1:10" s="211" customFormat="1">
      <c r="A106" s="232"/>
      <c r="I106" s="210"/>
      <c r="J106" s="210"/>
    </row>
    <row r="107" spans="1:10" s="211" customFormat="1">
      <c r="A107" s="232"/>
      <c r="I107" s="210"/>
      <c r="J107" s="210"/>
    </row>
    <row r="108" spans="1:10" s="211" customFormat="1">
      <c r="A108" s="232"/>
      <c r="I108" s="210"/>
      <c r="J108" s="210"/>
    </row>
    <row r="109" spans="1:10" s="211" customFormat="1">
      <c r="A109" s="232"/>
      <c r="I109" s="210"/>
      <c r="J109" s="210"/>
    </row>
    <row r="110" spans="1:10" s="211" customFormat="1">
      <c r="A110" s="232"/>
      <c r="I110" s="210"/>
      <c r="J110" s="210"/>
    </row>
    <row r="111" spans="1:10" s="211" customFormat="1">
      <c r="A111" s="232"/>
      <c r="I111" s="210"/>
      <c r="J111" s="210"/>
    </row>
    <row r="112" spans="1:10" s="211" customFormat="1">
      <c r="A112" s="232"/>
      <c r="I112" s="210"/>
      <c r="J112" s="210"/>
    </row>
    <row r="113" spans="1:10" s="211" customFormat="1">
      <c r="A113" s="232"/>
      <c r="I113" s="210"/>
      <c r="J113" s="210"/>
    </row>
    <row r="114" spans="1:10" s="211" customFormat="1">
      <c r="A114" s="232"/>
      <c r="I114" s="210"/>
      <c r="J114" s="210"/>
    </row>
    <row r="115" spans="1:10" s="211" customFormat="1">
      <c r="A115" s="232"/>
      <c r="I115" s="210"/>
      <c r="J115" s="210"/>
    </row>
    <row r="116" spans="1:10" s="211" customFormat="1">
      <c r="A116" s="232"/>
      <c r="I116" s="210"/>
      <c r="J116" s="210"/>
    </row>
    <row r="117" spans="1:10" s="211" customFormat="1">
      <c r="A117" s="232"/>
      <c r="I117" s="210"/>
      <c r="J117" s="210"/>
    </row>
    <row r="118" spans="1:10" s="211" customFormat="1">
      <c r="A118" s="232"/>
      <c r="I118" s="210"/>
      <c r="J118" s="210"/>
    </row>
    <row r="119" spans="1:10" s="211" customFormat="1">
      <c r="A119" s="232"/>
      <c r="I119" s="210"/>
      <c r="J119" s="210"/>
    </row>
    <row r="120" spans="1:10" s="211" customFormat="1">
      <c r="A120" s="232"/>
      <c r="I120" s="210"/>
      <c r="J120" s="210"/>
    </row>
    <row r="121" spans="1:10" s="211" customFormat="1">
      <c r="A121" s="232"/>
      <c r="I121" s="210"/>
      <c r="J121" s="210"/>
    </row>
    <row r="122" spans="1:10" s="211" customFormat="1">
      <c r="A122" s="232"/>
      <c r="I122" s="210"/>
      <c r="J122" s="210"/>
    </row>
    <row r="123" spans="1:10" s="211" customFormat="1">
      <c r="A123" s="232"/>
      <c r="I123" s="210"/>
      <c r="J123" s="210"/>
    </row>
    <row r="124" spans="1:10" s="211" customFormat="1">
      <c r="A124" s="232"/>
      <c r="I124" s="210"/>
      <c r="J124" s="210"/>
    </row>
    <row r="125" spans="1:10" s="211" customFormat="1">
      <c r="A125" s="232"/>
      <c r="I125" s="210"/>
      <c r="J125" s="210"/>
    </row>
    <row r="126" spans="1:10" s="211" customFormat="1">
      <c r="A126" s="232"/>
      <c r="I126" s="210"/>
      <c r="J126" s="210"/>
    </row>
    <row r="127" spans="1:10" s="211" customFormat="1">
      <c r="A127" s="232"/>
      <c r="I127" s="210"/>
      <c r="J127" s="210"/>
    </row>
    <row r="128" spans="1:10" s="211" customFormat="1">
      <c r="A128" s="232"/>
      <c r="I128" s="210"/>
      <c r="J128" s="210"/>
    </row>
    <row r="129" spans="1:10" s="211" customFormat="1">
      <c r="A129" s="232"/>
      <c r="I129" s="210"/>
      <c r="J129" s="210"/>
    </row>
    <row r="130" spans="1:10" s="211" customFormat="1">
      <c r="A130" s="232"/>
      <c r="I130" s="210"/>
      <c r="J130" s="210"/>
    </row>
    <row r="131" spans="1:10" s="211" customFormat="1">
      <c r="A131" s="232"/>
      <c r="I131" s="210"/>
      <c r="J131" s="210"/>
    </row>
    <row r="132" spans="1:10" s="211" customFormat="1">
      <c r="A132" s="232"/>
      <c r="I132" s="210"/>
      <c r="J132" s="210"/>
    </row>
    <row r="133" spans="1:10" s="211" customFormat="1">
      <c r="A133" s="232"/>
      <c r="I133" s="210"/>
      <c r="J133" s="210"/>
    </row>
    <row r="134" spans="1:10" s="211" customFormat="1">
      <c r="A134" s="232"/>
      <c r="I134" s="210"/>
      <c r="J134" s="210"/>
    </row>
    <row r="135" spans="1:10" s="211" customFormat="1">
      <c r="A135" s="232"/>
      <c r="I135" s="210"/>
      <c r="J135" s="210"/>
    </row>
    <row r="136" spans="1:10" s="211" customFormat="1">
      <c r="A136" s="232"/>
      <c r="I136" s="210"/>
      <c r="J136" s="210"/>
    </row>
    <row r="137" spans="1:10" s="211" customFormat="1">
      <c r="A137" s="232"/>
      <c r="I137" s="210"/>
      <c r="J137" s="210"/>
    </row>
    <row r="138" spans="1:10" s="211" customFormat="1">
      <c r="A138" s="232"/>
      <c r="I138" s="210"/>
      <c r="J138" s="210"/>
    </row>
    <row r="139" spans="1:10" s="211" customFormat="1">
      <c r="A139" s="232"/>
      <c r="I139" s="210"/>
      <c r="J139" s="210"/>
    </row>
    <row r="140" spans="1:10" s="211" customFormat="1">
      <c r="A140" s="232"/>
      <c r="I140" s="210"/>
      <c r="J140" s="210"/>
    </row>
    <row r="141" spans="1:10" s="211" customFormat="1">
      <c r="A141" s="232"/>
      <c r="I141" s="210"/>
      <c r="J141" s="210"/>
    </row>
    <row r="142" spans="1:10" s="211" customFormat="1">
      <c r="A142" s="232"/>
      <c r="I142" s="210"/>
      <c r="J142" s="210"/>
    </row>
    <row r="143" spans="1:10" s="211" customFormat="1">
      <c r="A143" s="232"/>
      <c r="I143" s="210"/>
      <c r="J143" s="210"/>
    </row>
    <row r="144" spans="1:10" s="211" customFormat="1">
      <c r="A144" s="232"/>
      <c r="I144" s="210"/>
      <c r="J144" s="210"/>
    </row>
    <row r="145" spans="1:10" s="211" customFormat="1">
      <c r="A145" s="232"/>
      <c r="I145" s="210"/>
      <c r="J145" s="210"/>
    </row>
    <row r="146" spans="1:10" s="211" customFormat="1">
      <c r="A146" s="232"/>
      <c r="I146" s="210"/>
      <c r="J146" s="210"/>
    </row>
    <row r="147" spans="1:10" s="211" customFormat="1">
      <c r="A147" s="232"/>
      <c r="I147" s="210"/>
      <c r="J147" s="210"/>
    </row>
    <row r="148" spans="1:10" s="211" customFormat="1">
      <c r="A148" s="232"/>
      <c r="I148" s="210"/>
      <c r="J148" s="210"/>
    </row>
    <row r="149" spans="1:10" s="211" customFormat="1">
      <c r="A149" s="232"/>
      <c r="I149" s="210"/>
      <c r="J149" s="210"/>
    </row>
    <row r="150" spans="1:10" s="211" customFormat="1">
      <c r="A150" s="232"/>
      <c r="I150" s="210"/>
      <c r="J150" s="210"/>
    </row>
    <row r="151" spans="1:10" s="211" customFormat="1">
      <c r="A151" s="232"/>
      <c r="I151" s="210"/>
      <c r="J151" s="210"/>
    </row>
    <row r="152" spans="1:10" s="211" customFormat="1">
      <c r="A152" s="232"/>
      <c r="I152" s="210"/>
      <c r="J152" s="210"/>
    </row>
    <row r="153" spans="1:10" s="211" customFormat="1">
      <c r="A153" s="232"/>
      <c r="I153" s="210"/>
      <c r="J153" s="210"/>
    </row>
    <row r="154" spans="1:10" s="211" customFormat="1">
      <c r="A154" s="232"/>
      <c r="I154" s="210"/>
      <c r="J154" s="210"/>
    </row>
    <row r="155" spans="1:10" s="211" customFormat="1">
      <c r="A155" s="232"/>
      <c r="I155" s="210"/>
      <c r="J155" s="210"/>
    </row>
    <row r="156" spans="1:10" s="211" customFormat="1">
      <c r="A156" s="232"/>
      <c r="I156" s="210"/>
      <c r="J156" s="210"/>
    </row>
    <row r="157" spans="1:10" s="211" customFormat="1">
      <c r="A157" s="232"/>
      <c r="I157" s="210"/>
      <c r="J157" s="210"/>
    </row>
    <row r="158" spans="1:10" s="211" customFormat="1">
      <c r="A158" s="232"/>
      <c r="I158" s="210"/>
      <c r="J158" s="210"/>
    </row>
    <row r="159" spans="1:10" s="211" customFormat="1">
      <c r="A159" s="232"/>
      <c r="I159" s="210"/>
      <c r="J159" s="210"/>
    </row>
    <row r="160" spans="1:10" s="211" customFormat="1">
      <c r="A160" s="232"/>
      <c r="I160" s="210"/>
      <c r="J160" s="210"/>
    </row>
    <row r="161" spans="1:10" s="211" customFormat="1">
      <c r="A161" s="232"/>
      <c r="I161" s="210"/>
      <c r="J161" s="210"/>
    </row>
    <row r="162" spans="1:10" s="211" customFormat="1">
      <c r="A162" s="232"/>
      <c r="I162" s="210"/>
      <c r="J162" s="210"/>
    </row>
    <row r="163" spans="1:10" s="211" customFormat="1">
      <c r="A163" s="232"/>
      <c r="I163" s="210"/>
      <c r="J163" s="210"/>
    </row>
    <row r="164" spans="1:10" s="211" customFormat="1">
      <c r="A164" s="232"/>
      <c r="I164" s="210"/>
      <c r="J164" s="210"/>
    </row>
    <row r="165" spans="1:10" s="211" customFormat="1">
      <c r="A165" s="232"/>
      <c r="I165" s="210"/>
      <c r="J165" s="210"/>
    </row>
    <row r="166" spans="1:10" s="211" customFormat="1">
      <c r="A166" s="232"/>
      <c r="I166" s="210"/>
      <c r="J166" s="210"/>
    </row>
    <row r="167" spans="1:10" s="211" customFormat="1">
      <c r="A167" s="232"/>
      <c r="I167" s="210"/>
      <c r="J167" s="210"/>
    </row>
    <row r="168" spans="1:10" s="211" customFormat="1">
      <c r="A168" s="232"/>
      <c r="I168" s="210"/>
      <c r="J168" s="210"/>
    </row>
    <row r="169" spans="1:10" s="211" customFormat="1">
      <c r="A169" s="232"/>
      <c r="I169" s="210"/>
      <c r="J169" s="210"/>
    </row>
    <row r="170" spans="1:10" s="211" customFormat="1">
      <c r="A170" s="232"/>
      <c r="I170" s="210"/>
      <c r="J170" s="210"/>
    </row>
    <row r="171" spans="1:10" s="211" customFormat="1">
      <c r="A171" s="232"/>
      <c r="I171" s="210"/>
      <c r="J171" s="210"/>
    </row>
    <row r="172" spans="1:10" s="211" customFormat="1">
      <c r="A172" s="232"/>
      <c r="I172" s="210"/>
      <c r="J172" s="210"/>
    </row>
    <row r="173" spans="1:10" s="211" customFormat="1">
      <c r="A173" s="232"/>
      <c r="I173" s="210"/>
      <c r="J173" s="210"/>
    </row>
    <row r="174" spans="1:10" s="211" customFormat="1">
      <c r="A174" s="232"/>
      <c r="I174" s="210"/>
      <c r="J174" s="210"/>
    </row>
    <row r="175" spans="1:10" s="211" customFormat="1">
      <c r="A175" s="232"/>
      <c r="I175" s="210"/>
      <c r="J175" s="210"/>
    </row>
    <row r="176" spans="1:10" s="211" customFormat="1">
      <c r="A176" s="232"/>
      <c r="I176" s="210"/>
      <c r="J176" s="210"/>
    </row>
    <row r="177" spans="1:10" s="211" customFormat="1">
      <c r="A177" s="232"/>
      <c r="I177" s="210"/>
      <c r="J177" s="210"/>
    </row>
    <row r="178" spans="1:10" s="211" customFormat="1">
      <c r="A178" s="232"/>
      <c r="I178" s="210"/>
      <c r="J178" s="210"/>
    </row>
    <row r="179" spans="1:10" s="211" customFormat="1">
      <c r="A179" s="232"/>
      <c r="I179" s="210"/>
      <c r="J179" s="210"/>
    </row>
    <row r="180" spans="1:10" s="211" customFormat="1">
      <c r="A180" s="232"/>
      <c r="I180" s="210"/>
      <c r="J180" s="210"/>
    </row>
    <row r="181" spans="1:10" s="211" customFormat="1">
      <c r="A181" s="232"/>
      <c r="I181" s="210"/>
      <c r="J181" s="210"/>
    </row>
    <row r="182" spans="1:10" s="211" customFormat="1">
      <c r="A182" s="232"/>
      <c r="I182" s="210"/>
      <c r="J182" s="210"/>
    </row>
    <row r="183" spans="1:10" s="211" customFormat="1">
      <c r="A183" s="232"/>
      <c r="I183" s="210"/>
      <c r="J183" s="210"/>
    </row>
    <row r="184" spans="1:10" s="211" customFormat="1">
      <c r="A184" s="232"/>
      <c r="I184" s="210"/>
      <c r="J184" s="210"/>
    </row>
    <row r="185" spans="1:10" s="211" customFormat="1">
      <c r="A185" s="232"/>
      <c r="I185" s="210"/>
      <c r="J185" s="210"/>
    </row>
    <row r="186" spans="1:10" s="211" customFormat="1">
      <c r="A186" s="232"/>
      <c r="I186" s="210"/>
      <c r="J186" s="210"/>
    </row>
    <row r="187" spans="1:10" s="211" customFormat="1">
      <c r="A187" s="232"/>
      <c r="I187" s="210"/>
      <c r="J187" s="210"/>
    </row>
    <row r="188" spans="1:10" s="211" customFormat="1">
      <c r="A188" s="232"/>
      <c r="I188" s="210"/>
      <c r="J188" s="210"/>
    </row>
    <row r="189" spans="1:10" s="211" customFormat="1">
      <c r="A189" s="232"/>
      <c r="I189" s="210"/>
      <c r="J189" s="210"/>
    </row>
    <row r="190" spans="1:10" s="211" customFormat="1">
      <c r="A190" s="232"/>
      <c r="I190" s="210"/>
      <c r="J190" s="210"/>
    </row>
    <row r="191" spans="1:10" s="211" customFormat="1">
      <c r="A191" s="232"/>
      <c r="I191" s="210"/>
      <c r="J191" s="210"/>
    </row>
    <row r="192" spans="1:10" s="211" customFormat="1">
      <c r="A192" s="232"/>
      <c r="I192" s="210"/>
      <c r="J192" s="210"/>
    </row>
    <row r="193" spans="1:10" s="211" customFormat="1">
      <c r="A193" s="232"/>
      <c r="I193" s="210"/>
      <c r="J193" s="210"/>
    </row>
    <row r="194" spans="1:10" s="211" customFormat="1">
      <c r="A194" s="232"/>
      <c r="I194" s="210"/>
      <c r="J194" s="210"/>
    </row>
    <row r="195" spans="1:10" s="211" customFormat="1">
      <c r="A195" s="232"/>
      <c r="I195" s="210"/>
      <c r="J195" s="210"/>
    </row>
    <row r="196" spans="1:10" s="211" customFormat="1">
      <c r="A196" s="232"/>
      <c r="I196" s="210"/>
      <c r="J196" s="210"/>
    </row>
    <row r="197" spans="1:10" s="211" customFormat="1">
      <c r="A197" s="232"/>
      <c r="I197" s="210"/>
      <c r="J197" s="210"/>
    </row>
    <row r="198" spans="1:10" s="211" customFormat="1">
      <c r="A198" s="232"/>
      <c r="I198" s="210"/>
      <c r="J198" s="210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3" type="noConversion"/>
  <pageMargins left="0.23622047244094491" right="0.15748031496062992" top="0.19685039370078741" bottom="0.19685039370078741" header="0.19685039370078741" footer="0.11811023622047245"/>
  <pageSetup paperSize="9" scale="70" fitToHeight="2" orientation="landscape" verticalDpi="300" r:id="rId1"/>
  <headerFooter alignWithMargins="0"/>
  <ignoredErrors>
    <ignoredError sqref="G9:H16 G21 H35:H36 H37:H43 H19:H27 H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H248"/>
  <sheetViews>
    <sheetView view="pageBreakPreview" topLeftCell="A15" zoomScale="60" zoomScaleNormal="100" workbookViewId="0">
      <selection activeCell="F26" sqref="F26:G26"/>
    </sheetView>
  </sheetViews>
  <sheetFormatPr defaultColWidth="9.08984375" defaultRowHeight="18"/>
  <cols>
    <col min="1" max="1" width="60.6328125" style="230" customWidth="1"/>
    <col min="2" max="3" width="14.08984375" style="231" customWidth="1"/>
    <col min="4" max="4" width="16.08984375" style="231" customWidth="1"/>
    <col min="5" max="5" width="16.6328125" style="231" customWidth="1"/>
    <col min="6" max="6" width="15.08984375" style="231" customWidth="1"/>
    <col min="7" max="7" width="16" style="231" customWidth="1"/>
    <col min="8" max="16384" width="9.08984375" style="230"/>
  </cols>
  <sheetData>
    <row r="2" spans="1:7">
      <c r="A2" s="403" t="s">
        <v>435</v>
      </c>
      <c r="B2" s="403"/>
      <c r="C2" s="403"/>
      <c r="D2" s="403"/>
      <c r="E2" s="403"/>
      <c r="F2" s="403"/>
      <c r="G2" s="403"/>
    </row>
    <row r="3" spans="1:7">
      <c r="A3" s="256"/>
      <c r="B3" s="162"/>
      <c r="C3" s="162"/>
      <c r="D3" s="256"/>
      <c r="E3" s="256"/>
      <c r="F3" s="256"/>
      <c r="G3" s="162"/>
    </row>
    <row r="4" spans="1:7" ht="73.5" customHeight="1">
      <c r="A4" s="257" t="s">
        <v>162</v>
      </c>
      <c r="B4" s="214" t="s">
        <v>18</v>
      </c>
      <c r="C4" s="214" t="s">
        <v>448</v>
      </c>
      <c r="D4" s="214" t="s">
        <v>450</v>
      </c>
      <c r="E4" s="214" t="s">
        <v>449</v>
      </c>
      <c r="F4" s="214" t="s">
        <v>413</v>
      </c>
      <c r="G4" s="258" t="s">
        <v>452</v>
      </c>
    </row>
    <row r="5" spans="1:7" ht="25.5" customHeight="1">
      <c r="A5" s="222">
        <v>1</v>
      </c>
      <c r="B5" s="213">
        <v>2</v>
      </c>
      <c r="C5" s="213">
        <v>3</v>
      </c>
      <c r="D5" s="213">
        <v>4</v>
      </c>
      <c r="E5" s="213">
        <v>5</v>
      </c>
      <c r="F5" s="213">
        <v>6</v>
      </c>
      <c r="G5" s="213">
        <v>7</v>
      </c>
    </row>
    <row r="6" spans="1:7" ht="26.25" customHeight="1">
      <c r="A6" s="414" t="s">
        <v>106</v>
      </c>
      <c r="B6" s="415"/>
      <c r="C6" s="415"/>
      <c r="D6" s="415"/>
      <c r="E6" s="415"/>
      <c r="F6" s="415"/>
      <c r="G6" s="416"/>
    </row>
    <row r="7" spans="1:7" ht="24.75" customHeight="1">
      <c r="A7" s="223" t="s">
        <v>423</v>
      </c>
      <c r="B7" s="213">
        <v>2050</v>
      </c>
      <c r="C7" s="234">
        <f>SUM(C8:C8)</f>
        <v>0</v>
      </c>
      <c r="D7" s="234">
        <f>SUM(D8:D8)</f>
        <v>0</v>
      </c>
      <c r="E7" s="234">
        <f>SUM(E8:E8)</f>
        <v>0</v>
      </c>
      <c r="F7" s="234">
        <f>E7-D7</f>
        <v>0</v>
      </c>
      <c r="G7" s="234" t="e">
        <f>(E7/D7)*100</f>
        <v>#DIV/0!</v>
      </c>
    </row>
    <row r="8" spans="1:7" ht="21.75" customHeight="1">
      <c r="A8" s="264"/>
      <c r="B8" s="265"/>
      <c r="C8" s="265"/>
      <c r="D8" s="263"/>
      <c r="E8" s="263"/>
      <c r="F8" s="261">
        <f t="shared" ref="F8:F23" si="0">E8-D8</f>
        <v>0</v>
      </c>
      <c r="G8" s="263" t="e">
        <f t="shared" ref="G8:G23" si="1">(E8/D8)*100</f>
        <v>#DIV/0!</v>
      </c>
    </row>
    <row r="9" spans="1:7" s="166" customFormat="1" ht="23.25" customHeight="1">
      <c r="A9" s="262" t="s">
        <v>422</v>
      </c>
      <c r="B9" s="268">
        <v>2060</v>
      </c>
      <c r="C9" s="263">
        <f>SUM(C10:C10)</f>
        <v>0</v>
      </c>
      <c r="D9" s="263">
        <f>SUM(D10:D10)</f>
        <v>0</v>
      </c>
      <c r="E9" s="263">
        <f t="shared" ref="E9" si="2">SUM(E10:E10)</f>
        <v>0</v>
      </c>
      <c r="F9" s="261">
        <f t="shared" si="0"/>
        <v>0</v>
      </c>
      <c r="G9" s="263" t="e">
        <f t="shared" si="1"/>
        <v>#DIV/0!</v>
      </c>
    </row>
    <row r="10" spans="1:7" s="166" customFormat="1" ht="23.25" customHeight="1">
      <c r="A10" s="264"/>
      <c r="B10" s="266"/>
      <c r="C10" s="266"/>
      <c r="D10" s="263"/>
      <c r="E10" s="263"/>
      <c r="F10" s="261">
        <f t="shared" si="0"/>
        <v>0</v>
      </c>
      <c r="G10" s="263" t="e">
        <f t="shared" si="1"/>
        <v>#DIV/0!</v>
      </c>
    </row>
    <row r="11" spans="1:7" s="166" customFormat="1" ht="29.25" customHeight="1">
      <c r="A11" s="414" t="s">
        <v>424</v>
      </c>
      <c r="B11" s="415"/>
      <c r="C11" s="415"/>
      <c r="D11" s="415"/>
      <c r="E11" s="415"/>
      <c r="F11" s="415"/>
      <c r="G11" s="416"/>
    </row>
    <row r="12" spans="1:7" s="166" customFormat="1" ht="42.75" customHeight="1">
      <c r="A12" s="284" t="s">
        <v>379</v>
      </c>
      <c r="B12" s="266"/>
      <c r="C12" s="266"/>
      <c r="D12" s="263"/>
      <c r="E12" s="263"/>
      <c r="F12" s="261"/>
      <c r="G12" s="263"/>
    </row>
    <row r="13" spans="1:7" s="166" customFormat="1" ht="27.75" customHeight="1">
      <c r="A13" s="264" t="s">
        <v>425</v>
      </c>
      <c r="B13" s="268">
        <v>2117</v>
      </c>
      <c r="C13" s="263">
        <f>SUM(C14:C14)</f>
        <v>0</v>
      </c>
      <c r="D13" s="263">
        <f>SUM(D14:D14)</f>
        <v>0</v>
      </c>
      <c r="E13" s="263">
        <f>SUM(E14:E14)</f>
        <v>0</v>
      </c>
      <c r="F13" s="263">
        <f t="shared" si="0"/>
        <v>0</v>
      </c>
      <c r="G13" s="263" t="e">
        <f t="shared" si="1"/>
        <v>#DIV/0!</v>
      </c>
    </row>
    <row r="14" spans="1:7" s="166" customFormat="1" ht="22.5" customHeight="1">
      <c r="A14" s="267"/>
      <c r="B14" s="266"/>
      <c r="C14" s="266"/>
      <c r="D14" s="261"/>
      <c r="E14" s="261"/>
      <c r="F14" s="261">
        <f t="shared" si="0"/>
        <v>0</v>
      </c>
      <c r="G14" s="263" t="e">
        <f t="shared" si="1"/>
        <v>#DIV/0!</v>
      </c>
    </row>
    <row r="15" spans="1:7" s="166" customFormat="1" ht="40.5" customHeight="1">
      <c r="A15" s="284" t="s">
        <v>372</v>
      </c>
      <c r="B15" s="266"/>
      <c r="C15" s="266"/>
      <c r="D15" s="261"/>
      <c r="E15" s="261"/>
      <c r="F15" s="261"/>
      <c r="G15" s="261"/>
    </row>
    <row r="16" spans="1:7" s="166" customFormat="1" ht="29.25" customHeight="1">
      <c r="A16" s="264" t="s">
        <v>425</v>
      </c>
      <c r="B16" s="268">
        <v>2128</v>
      </c>
      <c r="C16" s="263"/>
      <c r="D16" s="263" t="e">
        <f>SUM(#REF!)</f>
        <v>#REF!</v>
      </c>
      <c r="E16" s="263" t="e">
        <f>SUM(#REF!)</f>
        <v>#REF!</v>
      </c>
      <c r="F16" s="263" t="e">
        <f t="shared" si="0"/>
        <v>#REF!</v>
      </c>
      <c r="G16" s="263" t="e">
        <f t="shared" si="1"/>
        <v>#REF!</v>
      </c>
    </row>
    <row r="17" spans="1:8" s="166" customFormat="1" ht="29.25" customHeight="1">
      <c r="A17" s="264"/>
      <c r="B17" s="268"/>
      <c r="C17" s="263"/>
      <c r="D17" s="263"/>
      <c r="E17" s="263"/>
      <c r="F17" s="263"/>
      <c r="G17" s="263"/>
    </row>
    <row r="18" spans="1:8" s="166" customFormat="1" ht="37.5" customHeight="1">
      <c r="A18" s="284" t="s">
        <v>427</v>
      </c>
      <c r="B18" s="266"/>
      <c r="C18" s="266"/>
      <c r="D18" s="261"/>
      <c r="E18" s="261"/>
      <c r="F18" s="261"/>
      <c r="G18" s="261"/>
    </row>
    <row r="19" spans="1:8" s="166" customFormat="1" ht="38.25" customHeight="1">
      <c r="A19" s="262" t="s">
        <v>428</v>
      </c>
      <c r="B19" s="268">
        <v>2123</v>
      </c>
      <c r="C19" s="263">
        <f>SUM(C20:C20)</f>
        <v>0</v>
      </c>
      <c r="D19" s="263">
        <f>SUM(D20:D20)</f>
        <v>0</v>
      </c>
      <c r="E19" s="263">
        <f>SUM(E20:E20)</f>
        <v>0</v>
      </c>
      <c r="F19" s="263">
        <f t="shared" si="0"/>
        <v>0</v>
      </c>
      <c r="G19" s="263" t="e">
        <f t="shared" si="1"/>
        <v>#DIV/0!</v>
      </c>
    </row>
    <row r="20" spans="1:8" s="166" customFormat="1" ht="24.75" customHeight="1">
      <c r="A20" s="264"/>
      <c r="B20" s="266"/>
      <c r="C20" s="266"/>
      <c r="D20" s="263"/>
      <c r="E20" s="263"/>
      <c r="F20" s="263">
        <f t="shared" si="0"/>
        <v>0</v>
      </c>
      <c r="G20" s="263" t="e">
        <f t="shared" si="1"/>
        <v>#DIV/0!</v>
      </c>
    </row>
    <row r="21" spans="1:8" s="166" customFormat="1" ht="26.25" customHeight="1">
      <c r="A21" s="285" t="s">
        <v>429</v>
      </c>
      <c r="B21" s="266"/>
      <c r="C21" s="266"/>
      <c r="D21" s="263"/>
      <c r="E21" s="263"/>
      <c r="F21" s="261"/>
      <c r="G21" s="263"/>
    </row>
    <row r="22" spans="1:8" s="166" customFormat="1" ht="41.25" customHeight="1">
      <c r="A22" s="262" t="s">
        <v>430</v>
      </c>
      <c r="B22" s="268">
        <v>2142</v>
      </c>
      <c r="C22" s="263">
        <f>SUM(C23:C23)</f>
        <v>0</v>
      </c>
      <c r="D22" s="263">
        <f>SUM(D23:D23)</f>
        <v>0</v>
      </c>
      <c r="E22" s="263">
        <f>SUM(E23:E23)</f>
        <v>0</v>
      </c>
      <c r="F22" s="261">
        <f t="shared" si="0"/>
        <v>0</v>
      </c>
      <c r="G22" s="263" t="e">
        <f t="shared" si="1"/>
        <v>#DIV/0!</v>
      </c>
    </row>
    <row r="23" spans="1:8" s="166" customFormat="1" ht="28.5" customHeight="1">
      <c r="A23" s="264"/>
      <c r="B23" s="266"/>
      <c r="C23" s="266"/>
      <c r="D23" s="263"/>
      <c r="E23" s="263"/>
      <c r="F23" s="261">
        <f t="shared" si="0"/>
        <v>0</v>
      </c>
      <c r="G23" s="263" t="e">
        <f t="shared" si="1"/>
        <v>#DIV/0!</v>
      </c>
    </row>
    <row r="24" spans="1:8">
      <c r="A24" s="182"/>
      <c r="D24" s="271"/>
      <c r="E24" s="270"/>
      <c r="F24" s="270"/>
      <c r="G24" s="270"/>
    </row>
    <row r="25" spans="1:8" ht="24.75" customHeight="1">
      <c r="A25" s="227" t="s">
        <v>374</v>
      </c>
      <c r="B25" s="228"/>
      <c r="C25" s="228"/>
      <c r="D25" s="272" t="s">
        <v>80</v>
      </c>
      <c r="E25" s="272"/>
      <c r="F25" s="413" t="s">
        <v>496</v>
      </c>
      <c r="G25" s="413"/>
      <c r="H25" s="180"/>
    </row>
    <row r="26" spans="1:8">
      <c r="A26" s="231" t="s">
        <v>376</v>
      </c>
      <c r="B26" s="230"/>
      <c r="C26" s="230"/>
      <c r="D26" s="230" t="s">
        <v>382</v>
      </c>
      <c r="E26" s="230"/>
      <c r="F26" s="397" t="s">
        <v>182</v>
      </c>
      <c r="G26" s="397"/>
      <c r="H26" s="173"/>
    </row>
    <row r="27" spans="1:8">
      <c r="A27" s="182"/>
      <c r="D27" s="271"/>
      <c r="E27" s="270"/>
      <c r="F27" s="270"/>
      <c r="G27" s="270"/>
    </row>
    <row r="28" spans="1:8">
      <c r="A28" s="182"/>
      <c r="D28" s="271"/>
      <c r="E28" s="270"/>
      <c r="F28" s="270"/>
      <c r="G28" s="270"/>
    </row>
    <row r="29" spans="1:8">
      <c r="A29" s="182"/>
      <c r="D29" s="271"/>
      <c r="E29" s="270"/>
      <c r="F29" s="270"/>
      <c r="G29" s="270"/>
    </row>
    <row r="30" spans="1:8">
      <c r="A30" s="182"/>
      <c r="D30" s="271"/>
      <c r="E30" s="270"/>
      <c r="F30" s="270"/>
      <c r="G30" s="270"/>
    </row>
    <row r="31" spans="1:8">
      <c r="A31" s="182"/>
      <c r="D31" s="271"/>
      <c r="E31" s="270"/>
      <c r="F31" s="270"/>
      <c r="G31" s="270"/>
    </row>
    <row r="32" spans="1:8">
      <c r="A32" s="182"/>
      <c r="D32" s="271"/>
      <c r="E32" s="270"/>
      <c r="F32" s="270"/>
      <c r="G32" s="270"/>
    </row>
    <row r="33" spans="1:7">
      <c r="A33" s="182"/>
      <c r="D33" s="271"/>
      <c r="E33" s="270"/>
      <c r="F33" s="270"/>
      <c r="G33" s="270"/>
    </row>
    <row r="34" spans="1:7">
      <c r="A34" s="182"/>
      <c r="D34" s="271"/>
      <c r="E34" s="270"/>
      <c r="F34" s="270"/>
      <c r="G34" s="270"/>
    </row>
    <row r="35" spans="1:7">
      <c r="A35" s="182"/>
      <c r="D35" s="271"/>
      <c r="E35" s="270"/>
      <c r="F35" s="270"/>
      <c r="G35" s="270"/>
    </row>
    <row r="36" spans="1:7">
      <c r="A36" s="182"/>
      <c r="D36" s="271"/>
      <c r="E36" s="270"/>
      <c r="F36" s="270"/>
      <c r="G36" s="270"/>
    </row>
    <row r="37" spans="1:7">
      <c r="A37" s="182"/>
      <c r="D37" s="271"/>
      <c r="E37" s="270"/>
      <c r="F37" s="270"/>
      <c r="G37" s="270"/>
    </row>
    <row r="38" spans="1:7">
      <c r="A38" s="182"/>
      <c r="D38" s="271"/>
      <c r="E38" s="270"/>
      <c r="F38" s="270"/>
      <c r="G38" s="270"/>
    </row>
    <row r="39" spans="1:7">
      <c r="A39" s="182"/>
      <c r="D39" s="271"/>
      <c r="E39" s="270"/>
      <c r="F39" s="270"/>
      <c r="G39" s="270"/>
    </row>
    <row r="40" spans="1:7">
      <c r="A40" s="182"/>
      <c r="D40" s="271"/>
      <c r="E40" s="270"/>
      <c r="F40" s="270"/>
      <c r="G40" s="270"/>
    </row>
    <row r="41" spans="1:7">
      <c r="A41" s="182"/>
      <c r="D41" s="271"/>
      <c r="E41" s="270"/>
      <c r="F41" s="270"/>
      <c r="G41" s="270"/>
    </row>
    <row r="42" spans="1:7">
      <c r="A42" s="182"/>
      <c r="D42" s="271"/>
      <c r="E42" s="270"/>
      <c r="F42" s="270"/>
      <c r="G42" s="270"/>
    </row>
    <row r="43" spans="1:7">
      <c r="A43" s="182"/>
      <c r="D43" s="271"/>
      <c r="E43" s="270"/>
      <c r="F43" s="270"/>
      <c r="G43" s="270"/>
    </row>
    <row r="44" spans="1:7">
      <c r="A44" s="182"/>
      <c r="D44" s="271"/>
      <c r="E44" s="270"/>
      <c r="F44" s="270"/>
      <c r="G44" s="270"/>
    </row>
    <row r="45" spans="1:7">
      <c r="A45" s="182"/>
      <c r="D45" s="271"/>
      <c r="E45" s="270"/>
      <c r="F45" s="270"/>
      <c r="G45" s="270"/>
    </row>
    <row r="46" spans="1:7">
      <c r="A46" s="182"/>
      <c r="D46" s="271"/>
      <c r="E46" s="270"/>
      <c r="F46" s="270"/>
      <c r="G46" s="270"/>
    </row>
    <row r="47" spans="1:7">
      <c r="A47" s="182"/>
      <c r="D47" s="271"/>
      <c r="E47" s="270"/>
      <c r="F47" s="270"/>
      <c r="G47" s="270"/>
    </row>
    <row r="48" spans="1:7">
      <c r="A48" s="182"/>
      <c r="D48" s="271"/>
      <c r="E48" s="270"/>
      <c r="F48" s="270"/>
      <c r="G48" s="270"/>
    </row>
    <row r="49" spans="1:7">
      <c r="A49" s="182"/>
      <c r="D49" s="271"/>
      <c r="E49" s="270"/>
      <c r="F49" s="270"/>
      <c r="G49" s="270"/>
    </row>
    <row r="50" spans="1:7">
      <c r="A50" s="182"/>
      <c r="D50" s="271"/>
      <c r="E50" s="270"/>
      <c r="F50" s="270"/>
      <c r="G50" s="270"/>
    </row>
    <row r="51" spans="1:7">
      <c r="A51" s="182"/>
      <c r="D51" s="271"/>
      <c r="E51" s="270"/>
      <c r="F51" s="270"/>
      <c r="G51" s="270"/>
    </row>
    <row r="52" spans="1:7">
      <c r="A52" s="182"/>
      <c r="D52" s="271"/>
      <c r="E52" s="270"/>
      <c r="F52" s="270"/>
      <c r="G52" s="270"/>
    </row>
    <row r="53" spans="1:7">
      <c r="A53" s="182"/>
      <c r="D53" s="271"/>
      <c r="E53" s="270"/>
      <c r="F53" s="270"/>
      <c r="G53" s="270"/>
    </row>
    <row r="54" spans="1:7">
      <c r="A54" s="182"/>
      <c r="D54" s="271"/>
      <c r="E54" s="270"/>
      <c r="F54" s="270"/>
      <c r="G54" s="270"/>
    </row>
    <row r="55" spans="1:7">
      <c r="A55" s="182"/>
      <c r="D55" s="271"/>
      <c r="E55" s="270"/>
      <c r="F55" s="270"/>
      <c r="G55" s="270"/>
    </row>
    <row r="56" spans="1:7">
      <c r="A56" s="182"/>
      <c r="D56" s="271"/>
      <c r="E56" s="270"/>
      <c r="F56" s="270"/>
      <c r="G56" s="270"/>
    </row>
    <row r="57" spans="1:7">
      <c r="A57" s="182"/>
      <c r="D57" s="271"/>
      <c r="E57" s="270"/>
      <c r="F57" s="270"/>
      <c r="G57" s="270"/>
    </row>
    <row r="58" spans="1:7">
      <c r="A58" s="182"/>
      <c r="D58" s="271"/>
      <c r="E58" s="270"/>
      <c r="F58" s="270"/>
      <c r="G58" s="270"/>
    </row>
    <row r="59" spans="1:7">
      <c r="A59" s="182"/>
      <c r="D59" s="271"/>
      <c r="E59" s="270"/>
      <c r="F59" s="270"/>
      <c r="G59" s="270"/>
    </row>
    <row r="60" spans="1:7">
      <c r="A60" s="182"/>
      <c r="D60" s="271"/>
      <c r="E60" s="270"/>
      <c r="F60" s="270"/>
      <c r="G60" s="270"/>
    </row>
    <row r="61" spans="1:7">
      <c r="A61" s="182"/>
      <c r="D61" s="271"/>
      <c r="E61" s="270"/>
      <c r="F61" s="270"/>
      <c r="G61" s="270"/>
    </row>
    <row r="62" spans="1:7">
      <c r="A62" s="182"/>
      <c r="D62" s="271"/>
      <c r="E62" s="270"/>
      <c r="F62" s="270"/>
      <c r="G62" s="270"/>
    </row>
    <row r="63" spans="1:7">
      <c r="A63" s="182"/>
      <c r="D63" s="271"/>
      <c r="E63" s="270"/>
      <c r="F63" s="270"/>
      <c r="G63" s="270"/>
    </row>
    <row r="64" spans="1:7">
      <c r="A64" s="182"/>
      <c r="D64" s="271"/>
      <c r="E64" s="270"/>
      <c r="F64" s="270"/>
      <c r="G64" s="270"/>
    </row>
    <row r="65" spans="1:7">
      <c r="A65" s="182"/>
      <c r="D65" s="271"/>
      <c r="E65" s="270"/>
      <c r="F65" s="270"/>
      <c r="G65" s="270"/>
    </row>
    <row r="66" spans="1:7">
      <c r="A66" s="182"/>
      <c r="D66" s="271"/>
      <c r="E66" s="270"/>
      <c r="F66" s="270"/>
      <c r="G66" s="270"/>
    </row>
    <row r="67" spans="1:7">
      <c r="A67" s="182"/>
      <c r="D67" s="271"/>
      <c r="E67" s="270"/>
      <c r="F67" s="270"/>
      <c r="G67" s="270"/>
    </row>
    <row r="68" spans="1:7">
      <c r="A68" s="182"/>
      <c r="D68" s="271"/>
      <c r="E68" s="270"/>
      <c r="F68" s="270"/>
      <c r="G68" s="270"/>
    </row>
    <row r="69" spans="1:7">
      <c r="A69" s="182"/>
      <c r="D69" s="271"/>
      <c r="E69" s="270"/>
      <c r="F69" s="270"/>
      <c r="G69" s="270"/>
    </row>
    <row r="70" spans="1:7">
      <c r="A70" s="182"/>
      <c r="D70" s="271"/>
      <c r="E70" s="270"/>
      <c r="F70" s="270"/>
      <c r="G70" s="270"/>
    </row>
    <row r="71" spans="1:7">
      <c r="A71" s="182"/>
      <c r="D71" s="271"/>
      <c r="E71" s="270"/>
      <c r="F71" s="270"/>
      <c r="G71" s="270"/>
    </row>
    <row r="72" spans="1:7">
      <c r="A72" s="182"/>
      <c r="D72" s="271"/>
      <c r="E72" s="270"/>
      <c r="F72" s="270"/>
      <c r="G72" s="270"/>
    </row>
    <row r="73" spans="1:7">
      <c r="A73" s="182"/>
      <c r="D73" s="271"/>
      <c r="E73" s="270"/>
      <c r="F73" s="270"/>
      <c r="G73" s="270"/>
    </row>
    <row r="74" spans="1:7">
      <c r="A74" s="182"/>
      <c r="D74" s="271"/>
      <c r="E74" s="270"/>
      <c r="F74" s="270"/>
      <c r="G74" s="270"/>
    </row>
    <row r="75" spans="1:7">
      <c r="A75" s="182"/>
      <c r="D75" s="271"/>
      <c r="E75" s="270"/>
      <c r="F75" s="270"/>
      <c r="G75" s="270"/>
    </row>
    <row r="76" spans="1:7">
      <c r="A76" s="182"/>
      <c r="D76" s="271"/>
      <c r="E76" s="270"/>
      <c r="F76" s="270"/>
      <c r="G76" s="270"/>
    </row>
    <row r="77" spans="1:7">
      <c r="A77" s="182"/>
      <c r="D77" s="271"/>
      <c r="E77" s="270"/>
      <c r="F77" s="270"/>
      <c r="G77" s="270"/>
    </row>
    <row r="78" spans="1:7">
      <c r="A78" s="182"/>
      <c r="D78" s="271"/>
      <c r="E78" s="270"/>
      <c r="F78" s="270"/>
      <c r="G78" s="270"/>
    </row>
    <row r="79" spans="1:7">
      <c r="A79" s="182"/>
      <c r="D79" s="271"/>
      <c r="E79" s="270"/>
      <c r="F79" s="270"/>
      <c r="G79" s="270"/>
    </row>
    <row r="80" spans="1:7">
      <c r="A80" s="182"/>
      <c r="D80" s="271"/>
      <c r="E80" s="270"/>
      <c r="F80" s="270"/>
      <c r="G80" s="270"/>
    </row>
    <row r="81" spans="1:1">
      <c r="A81" s="182"/>
    </row>
    <row r="82" spans="1:1">
      <c r="A82" s="183"/>
    </row>
    <row r="83" spans="1:1">
      <c r="A83" s="183"/>
    </row>
    <row r="84" spans="1:1">
      <c r="A84" s="183"/>
    </row>
    <row r="85" spans="1:1">
      <c r="A85" s="183"/>
    </row>
    <row r="86" spans="1:1">
      <c r="A86" s="183"/>
    </row>
    <row r="87" spans="1:1">
      <c r="A87" s="183"/>
    </row>
    <row r="88" spans="1:1">
      <c r="A88" s="183"/>
    </row>
    <row r="89" spans="1:1">
      <c r="A89" s="183"/>
    </row>
    <row r="90" spans="1:1">
      <c r="A90" s="183"/>
    </row>
    <row r="91" spans="1:1">
      <c r="A91" s="183"/>
    </row>
    <row r="92" spans="1:1">
      <c r="A92" s="183"/>
    </row>
    <row r="93" spans="1:1">
      <c r="A93" s="183"/>
    </row>
    <row r="94" spans="1:1">
      <c r="A94" s="183"/>
    </row>
    <row r="95" spans="1:1">
      <c r="A95" s="183"/>
    </row>
    <row r="96" spans="1:1">
      <c r="A96" s="183"/>
    </row>
    <row r="97" spans="1:1">
      <c r="A97" s="183"/>
    </row>
    <row r="98" spans="1:1">
      <c r="A98" s="183"/>
    </row>
    <row r="99" spans="1:1">
      <c r="A99" s="183"/>
    </row>
    <row r="100" spans="1:1">
      <c r="A100" s="183"/>
    </row>
    <row r="101" spans="1:1">
      <c r="A101" s="183"/>
    </row>
    <row r="102" spans="1:1">
      <c r="A102" s="183"/>
    </row>
    <row r="103" spans="1:1">
      <c r="A103" s="183"/>
    </row>
    <row r="104" spans="1:1">
      <c r="A104" s="183"/>
    </row>
    <row r="105" spans="1:1">
      <c r="A105" s="183"/>
    </row>
    <row r="106" spans="1:1">
      <c r="A106" s="183"/>
    </row>
    <row r="107" spans="1:1">
      <c r="A107" s="183"/>
    </row>
    <row r="108" spans="1:1">
      <c r="A108" s="183"/>
    </row>
    <row r="109" spans="1:1">
      <c r="A109" s="183"/>
    </row>
    <row r="110" spans="1:1">
      <c r="A110" s="183"/>
    </row>
    <row r="111" spans="1:1">
      <c r="A111" s="183"/>
    </row>
    <row r="112" spans="1:1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  <row r="155" spans="1:1">
      <c r="A155" s="183"/>
    </row>
    <row r="156" spans="1:1">
      <c r="A156" s="183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  <row r="185" spans="1:1">
      <c r="A185" s="183"/>
    </row>
    <row r="186" spans="1:1">
      <c r="A186" s="183"/>
    </row>
    <row r="187" spans="1:1">
      <c r="A187" s="183"/>
    </row>
    <row r="188" spans="1:1">
      <c r="A188" s="183"/>
    </row>
    <row r="189" spans="1:1">
      <c r="A189" s="183"/>
    </row>
    <row r="190" spans="1:1">
      <c r="A190" s="183"/>
    </row>
    <row r="191" spans="1:1">
      <c r="A191" s="183"/>
    </row>
    <row r="192" spans="1:1">
      <c r="A192" s="183"/>
    </row>
    <row r="193" spans="1:1">
      <c r="A193" s="183"/>
    </row>
    <row r="194" spans="1:1">
      <c r="A194" s="183"/>
    </row>
    <row r="195" spans="1:1">
      <c r="A195" s="183"/>
    </row>
    <row r="196" spans="1:1">
      <c r="A196" s="183"/>
    </row>
    <row r="197" spans="1:1">
      <c r="A197" s="183"/>
    </row>
    <row r="198" spans="1:1">
      <c r="A198" s="183"/>
    </row>
    <row r="199" spans="1:1">
      <c r="A199" s="183"/>
    </row>
    <row r="200" spans="1:1">
      <c r="A200" s="183"/>
    </row>
    <row r="201" spans="1:1">
      <c r="A201" s="183"/>
    </row>
    <row r="202" spans="1:1">
      <c r="A202" s="183"/>
    </row>
    <row r="203" spans="1:1">
      <c r="A203" s="183"/>
    </row>
    <row r="204" spans="1:1">
      <c r="A204" s="183"/>
    </row>
    <row r="205" spans="1:1">
      <c r="A205" s="183"/>
    </row>
    <row r="206" spans="1:1">
      <c r="A206" s="183"/>
    </row>
    <row r="207" spans="1:1">
      <c r="A207" s="183"/>
    </row>
    <row r="208" spans="1:1">
      <c r="A208" s="183"/>
    </row>
    <row r="209" spans="1:1">
      <c r="A209" s="183"/>
    </row>
    <row r="210" spans="1:1">
      <c r="A210" s="183"/>
    </row>
    <row r="211" spans="1:1">
      <c r="A211" s="183"/>
    </row>
    <row r="212" spans="1:1">
      <c r="A212" s="183"/>
    </row>
    <row r="213" spans="1:1">
      <c r="A213" s="183"/>
    </row>
    <row r="214" spans="1:1">
      <c r="A214" s="183"/>
    </row>
    <row r="215" spans="1:1">
      <c r="A215" s="183"/>
    </row>
    <row r="216" spans="1:1">
      <c r="A216" s="183"/>
    </row>
    <row r="217" spans="1:1">
      <c r="A217" s="183"/>
    </row>
    <row r="218" spans="1:1">
      <c r="A218" s="183"/>
    </row>
    <row r="219" spans="1:1">
      <c r="A219" s="183"/>
    </row>
    <row r="220" spans="1:1">
      <c r="A220" s="183"/>
    </row>
    <row r="221" spans="1:1">
      <c r="A221" s="183"/>
    </row>
    <row r="222" spans="1:1">
      <c r="A222" s="183"/>
    </row>
    <row r="223" spans="1:1">
      <c r="A223" s="183"/>
    </row>
    <row r="224" spans="1:1">
      <c r="A224" s="183"/>
    </row>
    <row r="225" spans="1:1">
      <c r="A225" s="183"/>
    </row>
    <row r="226" spans="1:1">
      <c r="A226" s="183"/>
    </row>
    <row r="227" spans="1:1">
      <c r="A227" s="183"/>
    </row>
    <row r="228" spans="1:1">
      <c r="A228" s="183"/>
    </row>
    <row r="229" spans="1:1">
      <c r="A229" s="183"/>
    </row>
    <row r="230" spans="1:1">
      <c r="A230" s="183"/>
    </row>
    <row r="231" spans="1:1">
      <c r="A231" s="183"/>
    </row>
    <row r="232" spans="1:1">
      <c r="A232" s="183"/>
    </row>
    <row r="233" spans="1:1">
      <c r="A233" s="183"/>
    </row>
    <row r="234" spans="1:1">
      <c r="A234" s="183"/>
    </row>
    <row r="235" spans="1:1">
      <c r="A235" s="183"/>
    </row>
    <row r="236" spans="1:1">
      <c r="A236" s="183"/>
    </row>
    <row r="237" spans="1:1">
      <c r="A237" s="183"/>
    </row>
    <row r="238" spans="1:1">
      <c r="A238" s="183"/>
    </row>
    <row r="239" spans="1:1">
      <c r="A239" s="183"/>
    </row>
    <row r="240" spans="1:1">
      <c r="A240" s="183"/>
    </row>
    <row r="241" spans="1:1">
      <c r="A241" s="183"/>
    </row>
    <row r="242" spans="1:1">
      <c r="A242" s="183"/>
    </row>
    <row r="243" spans="1:1">
      <c r="A243" s="183"/>
    </row>
    <row r="244" spans="1:1">
      <c r="A244" s="183"/>
    </row>
    <row r="245" spans="1:1">
      <c r="A245" s="183"/>
    </row>
    <row r="246" spans="1:1">
      <c r="A246" s="183"/>
    </row>
    <row r="247" spans="1:1">
      <c r="A247" s="183"/>
    </row>
    <row r="248" spans="1:1">
      <c r="A248" s="183"/>
    </row>
  </sheetData>
  <mergeCells count="5">
    <mergeCell ref="F25:G25"/>
    <mergeCell ref="F26:G26"/>
    <mergeCell ref="A6:G6"/>
    <mergeCell ref="A11:G11"/>
    <mergeCell ref="A2:G2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71"/>
  <sheetViews>
    <sheetView view="pageBreakPreview" zoomScale="75" zoomScaleNormal="75" zoomScaleSheetLayoutView="75" workbookViewId="0">
      <pane xSplit="1" ySplit="6" topLeftCell="B61" activePane="bottomRight" state="frozen"/>
      <selection activeCell="A67" sqref="A67"/>
      <selection pane="topRight" activeCell="A67" sqref="A67"/>
      <selection pane="bottomLeft" activeCell="A67" sqref="A67"/>
      <selection pane="bottomRight" activeCell="F20" sqref="F20"/>
    </sheetView>
  </sheetViews>
  <sheetFormatPr defaultColWidth="9.08984375" defaultRowHeight="18"/>
  <cols>
    <col min="1" max="1" width="88" style="173" customWidth="1"/>
    <col min="2" max="2" width="15" style="173" customWidth="1"/>
    <col min="3" max="7" width="20.453125" style="173" customWidth="1"/>
    <col min="8" max="8" width="18.453125" style="173" customWidth="1"/>
    <col min="9" max="16384" width="9.08984375" style="173"/>
  </cols>
  <sheetData>
    <row r="1" spans="1:8" ht="20">
      <c r="H1" s="286" t="s">
        <v>359</v>
      </c>
    </row>
    <row r="2" spans="1:8" ht="22.5">
      <c r="A2" s="417" t="s">
        <v>232</v>
      </c>
      <c r="B2" s="417"/>
      <c r="C2" s="417"/>
      <c r="D2" s="417"/>
      <c r="E2" s="417"/>
      <c r="F2" s="417"/>
      <c r="G2" s="417"/>
      <c r="H2" s="417"/>
    </row>
    <row r="3" spans="1:8">
      <c r="A3" s="287"/>
      <c r="B3" s="287"/>
      <c r="C3" s="287"/>
      <c r="D3" s="287"/>
      <c r="E3" s="287"/>
      <c r="F3" s="287"/>
      <c r="G3" s="287"/>
      <c r="H3" s="287" t="s">
        <v>384</v>
      </c>
    </row>
    <row r="4" spans="1:8" ht="48" customHeight="1">
      <c r="A4" s="399" t="s">
        <v>162</v>
      </c>
      <c r="B4" s="418" t="s">
        <v>0</v>
      </c>
      <c r="C4" s="399" t="s">
        <v>287</v>
      </c>
      <c r="D4" s="399"/>
      <c r="E4" s="419" t="s">
        <v>445</v>
      </c>
      <c r="F4" s="419"/>
      <c r="G4" s="419"/>
      <c r="H4" s="419"/>
    </row>
    <row r="5" spans="1:8" ht="56.25" customHeight="1">
      <c r="A5" s="399"/>
      <c r="B5" s="418"/>
      <c r="C5" s="164" t="s">
        <v>451</v>
      </c>
      <c r="D5" s="164" t="s">
        <v>447</v>
      </c>
      <c r="E5" s="164" t="s">
        <v>152</v>
      </c>
      <c r="F5" s="164" t="s">
        <v>147</v>
      </c>
      <c r="G5" s="165" t="s">
        <v>158</v>
      </c>
      <c r="H5" s="165" t="s">
        <v>159</v>
      </c>
    </row>
    <row r="6" spans="1:8" ht="22.5" customHeight="1">
      <c r="A6" s="165">
        <v>1</v>
      </c>
      <c r="B6" s="288">
        <v>2</v>
      </c>
      <c r="C6" s="165">
        <v>3</v>
      </c>
      <c r="D6" s="288">
        <v>4</v>
      </c>
      <c r="E6" s="165">
        <v>5</v>
      </c>
      <c r="F6" s="288">
        <v>6</v>
      </c>
      <c r="G6" s="165">
        <v>7</v>
      </c>
      <c r="H6" s="288">
        <v>8</v>
      </c>
    </row>
    <row r="7" spans="1:8" ht="27.75" customHeight="1">
      <c r="A7" s="289" t="s">
        <v>243</v>
      </c>
      <c r="B7" s="290"/>
      <c r="C7" s="290"/>
      <c r="D7" s="290"/>
      <c r="E7" s="290"/>
      <c r="F7" s="290"/>
      <c r="G7" s="290"/>
      <c r="H7" s="291"/>
    </row>
    <row r="8" spans="1:8" s="294" customFormat="1" ht="30" customHeight="1">
      <c r="A8" s="292" t="s">
        <v>218</v>
      </c>
      <c r="B8" s="293">
        <v>3000</v>
      </c>
      <c r="C8" s="187">
        <f>SUM(C9:C10,C12:C17)</f>
        <v>2934.9</v>
      </c>
      <c r="D8" s="187">
        <f t="shared" ref="D8:F8" si="0">SUM(D9:D10,D12:D17)</f>
        <v>3645.2</v>
      </c>
      <c r="E8" s="187">
        <f>SUM(E9:E10,E12:E17)</f>
        <v>3649.2999999999997</v>
      </c>
      <c r="F8" s="187">
        <f t="shared" si="0"/>
        <v>3645.2</v>
      </c>
      <c r="G8" s="187">
        <f>F8-E8</f>
        <v>-4.0999999999999091</v>
      </c>
      <c r="H8" s="188">
        <f>(F8/E8)*100</f>
        <v>99.887649686241204</v>
      </c>
    </row>
    <row r="9" spans="1:8" ht="27.75" customHeight="1">
      <c r="A9" s="170" t="s">
        <v>319</v>
      </c>
      <c r="B9" s="124">
        <v>3010</v>
      </c>
      <c r="C9" s="184">
        <v>1681.9</v>
      </c>
      <c r="D9" s="184">
        <v>2548.6999999999998</v>
      </c>
      <c r="E9" s="184">
        <v>2555.1999999999998</v>
      </c>
      <c r="F9" s="184">
        <v>2548.6999999999998</v>
      </c>
      <c r="G9" s="184">
        <f>F9-E9</f>
        <v>-6.5</v>
      </c>
      <c r="H9" s="185">
        <f>(F9/E9)*100</f>
        <v>99.745616781465259</v>
      </c>
    </row>
    <row r="10" spans="1:8" ht="27.75" customHeight="1">
      <c r="A10" s="170" t="s">
        <v>233</v>
      </c>
      <c r="B10" s="124">
        <v>3020</v>
      </c>
      <c r="C10" s="184"/>
      <c r="D10" s="184"/>
      <c r="E10" s="184"/>
      <c r="F10" s="184"/>
      <c r="G10" s="184">
        <f t="shared" ref="G10:G68" si="1">F10-E10</f>
        <v>0</v>
      </c>
      <c r="H10" s="274" t="e">
        <f t="shared" ref="H10:H68" si="2">(F10/E10)*100</f>
        <v>#DIV/0!</v>
      </c>
    </row>
    <row r="11" spans="1:8" ht="27.75" customHeight="1">
      <c r="A11" s="170" t="s">
        <v>234</v>
      </c>
      <c r="B11" s="124">
        <v>3021</v>
      </c>
      <c r="C11" s="184"/>
      <c r="D11" s="184"/>
      <c r="E11" s="184"/>
      <c r="F11" s="184"/>
      <c r="G11" s="184">
        <f t="shared" si="1"/>
        <v>0</v>
      </c>
      <c r="H11" s="274" t="e">
        <f t="shared" si="2"/>
        <v>#DIV/0!</v>
      </c>
    </row>
    <row r="12" spans="1:8" ht="27.75" customHeight="1">
      <c r="A12" s="170" t="s">
        <v>531</v>
      </c>
      <c r="B12" s="124">
        <v>3030</v>
      </c>
      <c r="C12" s="184">
        <v>1209.9000000000001</v>
      </c>
      <c r="D12" s="184">
        <v>1094.0999999999999</v>
      </c>
      <c r="E12" s="184">
        <v>1094.0999999999999</v>
      </c>
      <c r="F12" s="184">
        <v>1094.0999999999999</v>
      </c>
      <c r="G12" s="184">
        <f t="shared" si="1"/>
        <v>0</v>
      </c>
      <c r="H12" s="185">
        <f t="shared" si="2"/>
        <v>100</v>
      </c>
    </row>
    <row r="13" spans="1:8" ht="27.75" customHeight="1">
      <c r="A13" s="170" t="s">
        <v>385</v>
      </c>
      <c r="B13" s="124">
        <v>3040</v>
      </c>
      <c r="C13" s="184"/>
      <c r="D13" s="184"/>
      <c r="E13" s="184"/>
      <c r="F13" s="184"/>
      <c r="G13" s="184">
        <f t="shared" si="1"/>
        <v>0</v>
      </c>
      <c r="H13" s="274" t="e">
        <f t="shared" si="2"/>
        <v>#DIV/0!</v>
      </c>
    </row>
    <row r="14" spans="1:8" ht="27.75" customHeight="1">
      <c r="A14" s="170" t="s">
        <v>219</v>
      </c>
      <c r="B14" s="124">
        <v>3050</v>
      </c>
      <c r="C14" s="184"/>
      <c r="D14" s="184"/>
      <c r="E14" s="184"/>
      <c r="F14" s="184"/>
      <c r="G14" s="184">
        <f t="shared" si="1"/>
        <v>0</v>
      </c>
      <c r="H14" s="274" t="e">
        <f t="shared" si="2"/>
        <v>#DIV/0!</v>
      </c>
    </row>
    <row r="15" spans="1:8" ht="27.75" customHeight="1">
      <c r="A15" s="170" t="s">
        <v>387</v>
      </c>
      <c r="B15" s="124">
        <v>3060</v>
      </c>
      <c r="C15" s="184"/>
      <c r="D15" s="184"/>
      <c r="E15" s="184"/>
      <c r="F15" s="184"/>
      <c r="G15" s="184">
        <f t="shared" si="1"/>
        <v>0</v>
      </c>
      <c r="H15" s="274" t="e">
        <f t="shared" si="2"/>
        <v>#DIV/0!</v>
      </c>
    </row>
    <row r="16" spans="1:8" ht="46.5" customHeight="1">
      <c r="A16" s="170" t="s">
        <v>386</v>
      </c>
      <c r="B16" s="124">
        <v>3070</v>
      </c>
      <c r="C16" s="184">
        <v>3.7</v>
      </c>
      <c r="D16" s="184">
        <v>2.4</v>
      </c>
      <c r="E16" s="184"/>
      <c r="F16" s="184">
        <v>2.4</v>
      </c>
      <c r="G16" s="184">
        <f t="shared" si="1"/>
        <v>2.4</v>
      </c>
      <c r="H16" s="274" t="e">
        <f t="shared" si="2"/>
        <v>#DIV/0!</v>
      </c>
    </row>
    <row r="17" spans="1:8" ht="31.5" customHeight="1">
      <c r="A17" s="170" t="s">
        <v>534</v>
      </c>
      <c r="B17" s="124">
        <v>3080</v>
      </c>
      <c r="C17" s="184">
        <v>39.4</v>
      </c>
      <c r="D17" s="184"/>
      <c r="E17" s="184"/>
      <c r="F17" s="184"/>
      <c r="G17" s="184">
        <f t="shared" si="1"/>
        <v>0</v>
      </c>
      <c r="H17" s="274" t="e">
        <f t="shared" si="2"/>
        <v>#DIV/0!</v>
      </c>
    </row>
    <row r="18" spans="1:8" s="294" customFormat="1" ht="30" customHeight="1">
      <c r="A18" s="292" t="s">
        <v>227</v>
      </c>
      <c r="B18" s="293">
        <v>3100</v>
      </c>
      <c r="C18" s="187">
        <f>SUM(C19:C20,C21,C32,C33)</f>
        <v>-2678.1</v>
      </c>
      <c r="D18" s="187">
        <f t="shared" ref="D18:F18" si="3">SUM(D19:D20,D21,D32,D33)</f>
        <v>-3663.8999999999996</v>
      </c>
      <c r="E18" s="187">
        <f t="shared" si="3"/>
        <v>-3741.3</v>
      </c>
      <c r="F18" s="187">
        <f t="shared" si="3"/>
        <v>-3663.8999999999996</v>
      </c>
      <c r="G18" s="187">
        <f t="shared" si="1"/>
        <v>77.400000000000546</v>
      </c>
      <c r="H18" s="188">
        <f t="shared" si="2"/>
        <v>97.931200384892932</v>
      </c>
    </row>
    <row r="19" spans="1:8" ht="27.75" customHeight="1">
      <c r="A19" s="170" t="s">
        <v>222</v>
      </c>
      <c r="B19" s="124">
        <v>3110</v>
      </c>
      <c r="C19" s="184">
        <v>-879</v>
      </c>
      <c r="D19" s="184">
        <v>-1604.1</v>
      </c>
      <c r="E19" s="184">
        <v>-1878.7</v>
      </c>
      <c r="F19" s="184">
        <v>-1604.1</v>
      </c>
      <c r="G19" s="184">
        <f t="shared" si="1"/>
        <v>274.60000000000014</v>
      </c>
      <c r="H19" s="185">
        <f t="shared" si="2"/>
        <v>85.383509873848922</v>
      </c>
    </row>
    <row r="20" spans="1:8" ht="27.75" customHeight="1">
      <c r="A20" s="170" t="s">
        <v>223</v>
      </c>
      <c r="B20" s="124">
        <v>3120</v>
      </c>
      <c r="C20" s="184">
        <v>-998.6</v>
      </c>
      <c r="D20" s="184">
        <v>-1282.5999999999999</v>
      </c>
      <c r="E20" s="184">
        <v>-982.2</v>
      </c>
      <c r="F20" s="184">
        <v>-1282.5999999999999</v>
      </c>
      <c r="G20" s="184">
        <f t="shared" si="1"/>
        <v>-300.39999999999986</v>
      </c>
      <c r="H20" s="185">
        <f t="shared" si="2"/>
        <v>130.58440236204439</v>
      </c>
    </row>
    <row r="21" spans="1:8" ht="42" customHeight="1">
      <c r="A21" s="170" t="s">
        <v>235</v>
      </c>
      <c r="B21" s="124">
        <v>3130</v>
      </c>
      <c r="C21" s="184">
        <f>SUM(C22:C31)</f>
        <v>-800.00000000000011</v>
      </c>
      <c r="D21" s="184">
        <f t="shared" ref="D21:F21" si="4">SUM(D22:D31)</f>
        <v>-777.19999999999993</v>
      </c>
      <c r="E21" s="184">
        <f t="shared" si="4"/>
        <v>-876</v>
      </c>
      <c r="F21" s="184">
        <f t="shared" si="4"/>
        <v>-777.19999999999993</v>
      </c>
      <c r="G21" s="184">
        <f t="shared" si="1"/>
        <v>98.800000000000068</v>
      </c>
      <c r="H21" s="185">
        <f t="shared" si="2"/>
        <v>88.721461187214601</v>
      </c>
    </row>
    <row r="22" spans="1:8" ht="27.75" customHeight="1">
      <c r="A22" s="170" t="s">
        <v>224</v>
      </c>
      <c r="B22" s="124">
        <v>3131</v>
      </c>
      <c r="C22" s="184">
        <v>-12.8</v>
      </c>
      <c r="D22" s="184">
        <v>-8.1999999999999993</v>
      </c>
      <c r="E22" s="184">
        <v>-13</v>
      </c>
      <c r="F22" s="184">
        <v>-8.1999999999999993</v>
      </c>
      <c r="G22" s="184">
        <f t="shared" si="1"/>
        <v>4.8000000000000007</v>
      </c>
      <c r="H22" s="185">
        <f t="shared" si="2"/>
        <v>63.076923076923073</v>
      </c>
    </row>
    <row r="23" spans="1:8" ht="27.75" customHeight="1">
      <c r="A23" s="170" t="s">
        <v>225</v>
      </c>
      <c r="B23" s="124">
        <v>3132</v>
      </c>
      <c r="C23" s="184">
        <v>-92.4</v>
      </c>
      <c r="D23" s="184">
        <v>-11.8</v>
      </c>
      <c r="E23" s="184">
        <v>-206.7</v>
      </c>
      <c r="F23" s="184">
        <v>-11.8</v>
      </c>
      <c r="G23" s="184">
        <f t="shared" si="1"/>
        <v>194.89999999999998</v>
      </c>
      <c r="H23" s="185">
        <f t="shared" si="2"/>
        <v>5.7087566521528794</v>
      </c>
    </row>
    <row r="24" spans="1:8" ht="27.75" customHeight="1">
      <c r="A24" s="170" t="s">
        <v>70</v>
      </c>
      <c r="B24" s="124">
        <v>3133</v>
      </c>
      <c r="C24" s="184">
        <v>-223.8</v>
      </c>
      <c r="D24" s="184">
        <v>-235.5</v>
      </c>
      <c r="E24" s="184">
        <v>-219.5</v>
      </c>
      <c r="F24" s="184">
        <v>-235.5</v>
      </c>
      <c r="G24" s="184">
        <f t="shared" si="1"/>
        <v>-16</v>
      </c>
      <c r="H24" s="185">
        <f t="shared" si="2"/>
        <v>107.28929384965831</v>
      </c>
    </row>
    <row r="25" spans="1:8" ht="27.75" customHeight="1">
      <c r="A25" s="170" t="s">
        <v>71</v>
      </c>
      <c r="B25" s="124">
        <v>3134</v>
      </c>
      <c r="C25" s="184" t="s">
        <v>195</v>
      </c>
      <c r="D25" s="184" t="s">
        <v>195</v>
      </c>
      <c r="E25" s="184" t="s">
        <v>195</v>
      </c>
      <c r="F25" s="184" t="s">
        <v>195</v>
      </c>
      <c r="G25" s="273" t="e">
        <f t="shared" si="1"/>
        <v>#VALUE!</v>
      </c>
      <c r="H25" s="274" t="e">
        <f t="shared" si="2"/>
        <v>#VALUE!</v>
      </c>
    </row>
    <row r="26" spans="1:8" ht="27.75" customHeight="1">
      <c r="A26" s="170" t="s">
        <v>298</v>
      </c>
      <c r="B26" s="124">
        <v>3135</v>
      </c>
      <c r="C26" s="184">
        <v>-185.7</v>
      </c>
      <c r="D26" s="184">
        <v>-207</v>
      </c>
      <c r="E26" s="184">
        <v>-154</v>
      </c>
      <c r="F26" s="184">
        <v>-207</v>
      </c>
      <c r="G26" s="184">
        <f t="shared" si="1"/>
        <v>-53</v>
      </c>
      <c r="H26" s="185">
        <f t="shared" si="2"/>
        <v>134.41558441558442</v>
      </c>
    </row>
    <row r="27" spans="1:8" ht="27.75" customHeight="1">
      <c r="A27" s="170" t="s">
        <v>299</v>
      </c>
      <c r="B27" s="124">
        <v>3136</v>
      </c>
      <c r="C27" s="184" t="s">
        <v>195</v>
      </c>
      <c r="D27" s="184" t="s">
        <v>195</v>
      </c>
      <c r="E27" s="184" t="s">
        <v>195</v>
      </c>
      <c r="F27" s="184" t="s">
        <v>195</v>
      </c>
      <c r="G27" s="273" t="e">
        <f t="shared" si="1"/>
        <v>#VALUE!</v>
      </c>
      <c r="H27" s="274" t="e">
        <f t="shared" si="2"/>
        <v>#VALUE!</v>
      </c>
    </row>
    <row r="28" spans="1:8" ht="27.75" customHeight="1">
      <c r="A28" s="170" t="s">
        <v>306</v>
      </c>
      <c r="B28" s="124">
        <v>3137</v>
      </c>
      <c r="C28" s="184" t="s">
        <v>195</v>
      </c>
      <c r="D28" s="184" t="s">
        <v>195</v>
      </c>
      <c r="E28" s="184" t="s">
        <v>195</v>
      </c>
      <c r="F28" s="184" t="s">
        <v>195</v>
      </c>
      <c r="G28" s="273" t="e">
        <f t="shared" si="1"/>
        <v>#VALUE!</v>
      </c>
      <c r="H28" s="274" t="e">
        <f t="shared" si="2"/>
        <v>#VALUE!</v>
      </c>
    </row>
    <row r="29" spans="1:8" ht="27.75" customHeight="1">
      <c r="A29" s="170" t="s">
        <v>380</v>
      </c>
      <c r="B29" s="124">
        <v>3138</v>
      </c>
      <c r="C29" s="184">
        <v>-18.7</v>
      </c>
      <c r="D29" s="184">
        <v>-19.7</v>
      </c>
      <c r="E29" s="184">
        <v>-18.3</v>
      </c>
      <c r="F29" s="184">
        <v>-19.7</v>
      </c>
      <c r="G29" s="184">
        <f t="shared" si="1"/>
        <v>-1.3999999999999986</v>
      </c>
      <c r="H29" s="185">
        <f t="shared" si="2"/>
        <v>107.6502732240437</v>
      </c>
    </row>
    <row r="30" spans="1:8" ht="45" customHeight="1">
      <c r="A30" s="170" t="s">
        <v>433</v>
      </c>
      <c r="B30" s="124">
        <v>3139</v>
      </c>
      <c r="C30" s="184">
        <v>-266.5</v>
      </c>
      <c r="D30" s="184">
        <v>-294.89999999999998</v>
      </c>
      <c r="E30" s="184">
        <v>-264</v>
      </c>
      <c r="F30" s="184">
        <v>-294.89999999999998</v>
      </c>
      <c r="G30" s="184">
        <f t="shared" si="1"/>
        <v>-30.899999999999977</v>
      </c>
      <c r="H30" s="185">
        <f t="shared" si="2"/>
        <v>111.70454545454544</v>
      </c>
    </row>
    <row r="31" spans="1:8" ht="31.5" customHeight="1">
      <c r="A31" s="170" t="s">
        <v>532</v>
      </c>
      <c r="B31" s="124">
        <v>3140</v>
      </c>
      <c r="C31" s="184">
        <v>-0.1</v>
      </c>
      <c r="D31" s="184">
        <v>-0.1</v>
      </c>
      <c r="E31" s="184">
        <v>-0.5</v>
      </c>
      <c r="F31" s="184">
        <v>-0.1</v>
      </c>
      <c r="G31" s="184">
        <f t="shared" si="1"/>
        <v>0.4</v>
      </c>
      <c r="H31" s="185">
        <f t="shared" si="2"/>
        <v>20</v>
      </c>
    </row>
    <row r="32" spans="1:8" ht="27.75" customHeight="1">
      <c r="A32" s="170" t="s">
        <v>226</v>
      </c>
      <c r="B32" s="124">
        <v>3150</v>
      </c>
      <c r="C32" s="184" t="s">
        <v>195</v>
      </c>
      <c r="D32" s="184" t="s">
        <v>195</v>
      </c>
      <c r="E32" s="184" t="s">
        <v>195</v>
      </c>
      <c r="F32" s="184" t="s">
        <v>195</v>
      </c>
      <c r="G32" s="273" t="e">
        <f t="shared" si="1"/>
        <v>#VALUE!</v>
      </c>
      <c r="H32" s="274" t="e">
        <f t="shared" si="2"/>
        <v>#VALUE!</v>
      </c>
    </row>
    <row r="33" spans="1:8" ht="27.75" customHeight="1">
      <c r="A33" s="170" t="s">
        <v>588</v>
      </c>
      <c r="B33" s="124">
        <v>3160</v>
      </c>
      <c r="C33" s="184">
        <v>-0.5</v>
      </c>
      <c r="D33" s="184" t="s">
        <v>195</v>
      </c>
      <c r="E33" s="184">
        <v>-4.4000000000000004</v>
      </c>
      <c r="F33" s="184" t="s">
        <v>195</v>
      </c>
      <c r="G33" s="273" t="e">
        <f t="shared" si="1"/>
        <v>#VALUE!</v>
      </c>
      <c r="H33" s="274" t="e">
        <f t="shared" si="2"/>
        <v>#VALUE!</v>
      </c>
    </row>
    <row r="34" spans="1:8" s="294" customFormat="1" ht="30" customHeight="1">
      <c r="A34" s="292" t="s">
        <v>240</v>
      </c>
      <c r="B34" s="293">
        <v>3195</v>
      </c>
      <c r="C34" s="187">
        <f>SUM(C8,C18)</f>
        <v>256.80000000000018</v>
      </c>
      <c r="D34" s="187">
        <f>SUM(D8,D18)</f>
        <v>-18.699999999999818</v>
      </c>
      <c r="E34" s="187">
        <f>SUM(E8,E18)</f>
        <v>-92.000000000000455</v>
      </c>
      <c r="F34" s="187">
        <f>SUM(F8,F18)</f>
        <v>-18.699999999999818</v>
      </c>
      <c r="G34" s="187">
        <f t="shared" si="1"/>
        <v>73.300000000000637</v>
      </c>
      <c r="H34" s="188">
        <f t="shared" si="2"/>
        <v>20.32608695652144</v>
      </c>
    </row>
    <row r="35" spans="1:8" s="294" customFormat="1" ht="30" customHeight="1">
      <c r="A35" s="295" t="s">
        <v>244</v>
      </c>
      <c r="B35" s="293"/>
      <c r="C35" s="187"/>
      <c r="D35" s="187"/>
      <c r="E35" s="187"/>
      <c r="F35" s="187"/>
      <c r="G35" s="187">
        <f t="shared" si="1"/>
        <v>0</v>
      </c>
      <c r="H35" s="277" t="e">
        <f t="shared" si="2"/>
        <v>#DIV/0!</v>
      </c>
    </row>
    <row r="36" spans="1:8" s="294" customFormat="1" ht="30" customHeight="1">
      <c r="A36" s="292" t="s">
        <v>220</v>
      </c>
      <c r="B36" s="293">
        <v>3200</v>
      </c>
      <c r="C36" s="187">
        <f>SUM(C37:C40)</f>
        <v>375</v>
      </c>
      <c r="D36" s="187">
        <f>SUM(D37:D40)</f>
        <v>402.7</v>
      </c>
      <c r="E36" s="187">
        <f>SUM(E37:E40)</f>
        <v>457.5</v>
      </c>
      <c r="F36" s="187">
        <f>SUM(F37:F40)</f>
        <v>402.7</v>
      </c>
      <c r="G36" s="187">
        <f t="shared" si="1"/>
        <v>-54.800000000000011</v>
      </c>
      <c r="H36" s="188">
        <f t="shared" si="2"/>
        <v>88.021857923497265</v>
      </c>
    </row>
    <row r="37" spans="1:8" ht="27.75" customHeight="1">
      <c r="A37" s="170" t="s">
        <v>236</v>
      </c>
      <c r="B37" s="124">
        <v>3210</v>
      </c>
      <c r="C37" s="184"/>
      <c r="D37" s="184"/>
      <c r="E37" s="184"/>
      <c r="F37" s="184"/>
      <c r="G37" s="184">
        <f t="shared" si="1"/>
        <v>0</v>
      </c>
      <c r="H37" s="274" t="e">
        <f t="shared" si="2"/>
        <v>#DIV/0!</v>
      </c>
    </row>
    <row r="38" spans="1:8" ht="27.75" customHeight="1">
      <c r="A38" s="170" t="s">
        <v>237</v>
      </c>
      <c r="B38" s="124">
        <v>3220</v>
      </c>
      <c r="C38" s="184"/>
      <c r="D38" s="184"/>
      <c r="E38" s="184"/>
      <c r="F38" s="184"/>
      <c r="G38" s="184">
        <f t="shared" si="1"/>
        <v>0</v>
      </c>
      <c r="H38" s="274" t="e">
        <f t="shared" si="2"/>
        <v>#DIV/0!</v>
      </c>
    </row>
    <row r="39" spans="1:8" ht="27.75" customHeight="1">
      <c r="A39" s="170" t="s">
        <v>48</v>
      </c>
      <c r="B39" s="124">
        <v>3230</v>
      </c>
      <c r="C39" s="184"/>
      <c r="D39" s="184"/>
      <c r="E39" s="184"/>
      <c r="F39" s="184"/>
      <c r="G39" s="184">
        <f t="shared" si="1"/>
        <v>0</v>
      </c>
      <c r="H39" s="274" t="e">
        <f t="shared" si="2"/>
        <v>#DIV/0!</v>
      </c>
    </row>
    <row r="40" spans="1:8" ht="27.75" customHeight="1">
      <c r="A40" s="170" t="s">
        <v>533</v>
      </c>
      <c r="B40" s="124">
        <v>3240</v>
      </c>
      <c r="C40" s="184">
        <v>375</v>
      </c>
      <c r="D40" s="184">
        <v>402.7</v>
      </c>
      <c r="E40" s="184">
        <v>457.5</v>
      </c>
      <c r="F40" s="184">
        <v>402.7</v>
      </c>
      <c r="G40" s="184">
        <f t="shared" si="1"/>
        <v>-54.800000000000011</v>
      </c>
      <c r="H40" s="185">
        <f t="shared" si="2"/>
        <v>88.021857923497265</v>
      </c>
    </row>
    <row r="41" spans="1:8" s="294" customFormat="1" ht="30" customHeight="1">
      <c r="A41" s="292" t="s">
        <v>228</v>
      </c>
      <c r="B41" s="293">
        <v>3255</v>
      </c>
      <c r="C41" s="187">
        <f>SUM(C42,C44,C51)</f>
        <v>-554.20000000000005</v>
      </c>
      <c r="D41" s="187">
        <f t="shared" ref="D41:F41" si="5">SUM(D42,D44,D51)</f>
        <v>-476.7</v>
      </c>
      <c r="E41" s="187">
        <f t="shared" si="5"/>
        <v>-428.7</v>
      </c>
      <c r="F41" s="187">
        <f t="shared" si="5"/>
        <v>-476.7</v>
      </c>
      <c r="G41" s="187">
        <f t="shared" si="1"/>
        <v>-48</v>
      </c>
      <c r="H41" s="188">
        <f t="shared" si="2"/>
        <v>111.19664100769768</v>
      </c>
    </row>
    <row r="42" spans="1:8" s="294" customFormat="1" ht="30" customHeight="1">
      <c r="A42" s="296" t="s">
        <v>388</v>
      </c>
      <c r="B42" s="297">
        <v>3260</v>
      </c>
      <c r="C42" s="184" t="s">
        <v>195</v>
      </c>
      <c r="D42" s="184" t="s">
        <v>195</v>
      </c>
      <c r="E42" s="184" t="s">
        <v>195</v>
      </c>
      <c r="F42" s="184" t="s">
        <v>195</v>
      </c>
      <c r="G42" s="273" t="e">
        <f t="shared" si="1"/>
        <v>#VALUE!</v>
      </c>
      <c r="H42" s="274" t="e">
        <f t="shared" si="2"/>
        <v>#VALUE!</v>
      </c>
    </row>
    <row r="43" spans="1:8" s="294" customFormat="1" ht="30" customHeight="1">
      <c r="A43" s="296" t="s">
        <v>389</v>
      </c>
      <c r="B43" s="297">
        <v>3261</v>
      </c>
      <c r="C43" s="184" t="s">
        <v>195</v>
      </c>
      <c r="D43" s="184" t="s">
        <v>195</v>
      </c>
      <c r="E43" s="184" t="s">
        <v>195</v>
      </c>
      <c r="F43" s="184" t="s">
        <v>195</v>
      </c>
      <c r="G43" s="273" t="e">
        <f t="shared" si="1"/>
        <v>#VALUE!</v>
      </c>
      <c r="H43" s="274" t="e">
        <f t="shared" si="2"/>
        <v>#VALUE!</v>
      </c>
    </row>
    <row r="44" spans="1:8" s="294" customFormat="1" ht="30" customHeight="1">
      <c r="A44" s="296" t="s">
        <v>390</v>
      </c>
      <c r="B44" s="297">
        <v>3270</v>
      </c>
      <c r="C44" s="184">
        <f>SUM(C45:C50)</f>
        <v>-554.20000000000005</v>
      </c>
      <c r="D44" s="184">
        <f t="shared" ref="D44:F44" si="6">SUM(D45:D50)</f>
        <v>-476.7</v>
      </c>
      <c r="E44" s="184">
        <f t="shared" si="6"/>
        <v>-428.7</v>
      </c>
      <c r="F44" s="184">
        <f t="shared" si="6"/>
        <v>-476.7</v>
      </c>
      <c r="G44" s="184">
        <f t="shared" si="1"/>
        <v>-48</v>
      </c>
      <c r="H44" s="185">
        <f t="shared" si="2"/>
        <v>111.19664100769768</v>
      </c>
    </row>
    <row r="45" spans="1:8" s="294" customFormat="1" ht="30" customHeight="1">
      <c r="A45" s="296" t="s">
        <v>397</v>
      </c>
      <c r="B45" s="297">
        <v>3271</v>
      </c>
      <c r="C45" s="184" t="s">
        <v>195</v>
      </c>
      <c r="D45" s="184" t="s">
        <v>195</v>
      </c>
      <c r="E45" s="184" t="s">
        <v>195</v>
      </c>
      <c r="F45" s="184" t="s">
        <v>195</v>
      </c>
      <c r="G45" s="273" t="e">
        <f t="shared" si="1"/>
        <v>#VALUE!</v>
      </c>
      <c r="H45" s="274" t="e">
        <f t="shared" si="2"/>
        <v>#VALUE!</v>
      </c>
    </row>
    <row r="46" spans="1:8" ht="27.75" customHeight="1">
      <c r="A46" s="170" t="s">
        <v>529</v>
      </c>
      <c r="B46" s="124">
        <v>3272</v>
      </c>
      <c r="C46" s="184">
        <v>-117.9</v>
      </c>
      <c r="D46" s="184">
        <v>-211.3</v>
      </c>
      <c r="E46" s="184">
        <v>-180</v>
      </c>
      <c r="F46" s="184">
        <v>-211.3</v>
      </c>
      <c r="G46" s="184">
        <f t="shared" si="1"/>
        <v>-31.300000000000011</v>
      </c>
      <c r="H46" s="185">
        <f t="shared" si="2"/>
        <v>117.3888888888889</v>
      </c>
    </row>
    <row r="47" spans="1:8" ht="39" customHeight="1">
      <c r="A47" s="170" t="s">
        <v>28</v>
      </c>
      <c r="B47" s="124">
        <v>3273</v>
      </c>
      <c r="C47" s="184">
        <v>-52.5</v>
      </c>
      <c r="D47" s="184">
        <v>-21.7</v>
      </c>
      <c r="E47" s="184">
        <v>-5</v>
      </c>
      <c r="F47" s="184">
        <v>-21.7</v>
      </c>
      <c r="G47" s="184">
        <f t="shared" si="1"/>
        <v>-16.7</v>
      </c>
      <c r="H47" s="185">
        <f t="shared" si="2"/>
        <v>434</v>
      </c>
    </row>
    <row r="48" spans="1:8" ht="27.75" customHeight="1">
      <c r="A48" s="170" t="s">
        <v>530</v>
      </c>
      <c r="B48" s="124">
        <v>3274</v>
      </c>
      <c r="C48" s="184">
        <v>-8.8000000000000007</v>
      </c>
      <c r="D48" s="184" t="s">
        <v>195</v>
      </c>
      <c r="E48" s="184" t="s">
        <v>195</v>
      </c>
      <c r="F48" s="184" t="s">
        <v>195</v>
      </c>
      <c r="G48" s="273" t="e">
        <f t="shared" si="1"/>
        <v>#VALUE!</v>
      </c>
      <c r="H48" s="274" t="e">
        <f t="shared" si="2"/>
        <v>#VALUE!</v>
      </c>
    </row>
    <row r="49" spans="1:8" ht="42.75" customHeight="1">
      <c r="A49" s="170" t="s">
        <v>391</v>
      </c>
      <c r="B49" s="124">
        <v>3275</v>
      </c>
      <c r="C49" s="184" t="s">
        <v>195</v>
      </c>
      <c r="D49" s="184" t="s">
        <v>195</v>
      </c>
      <c r="E49" s="184" t="s">
        <v>195</v>
      </c>
      <c r="F49" s="184" t="s">
        <v>195</v>
      </c>
      <c r="G49" s="273" t="e">
        <f t="shared" si="1"/>
        <v>#VALUE!</v>
      </c>
      <c r="H49" s="274" t="e">
        <f t="shared" si="2"/>
        <v>#VALUE!</v>
      </c>
    </row>
    <row r="50" spans="1:8" ht="27.75" customHeight="1">
      <c r="A50" s="170" t="s">
        <v>392</v>
      </c>
      <c r="B50" s="124">
        <v>3276</v>
      </c>
      <c r="C50" s="184">
        <v>-375</v>
      </c>
      <c r="D50" s="184">
        <v>-243.7</v>
      </c>
      <c r="E50" s="184">
        <v>-243.7</v>
      </c>
      <c r="F50" s="184">
        <v>-243.7</v>
      </c>
      <c r="G50" s="184">
        <f t="shared" si="1"/>
        <v>0</v>
      </c>
      <c r="H50" s="185">
        <f t="shared" si="2"/>
        <v>100</v>
      </c>
    </row>
    <row r="51" spans="1:8" ht="27.75" customHeight="1">
      <c r="A51" s="170" t="s">
        <v>318</v>
      </c>
      <c r="B51" s="124">
        <v>3280</v>
      </c>
      <c r="C51" s="184" t="s">
        <v>195</v>
      </c>
      <c r="D51" s="184" t="s">
        <v>195</v>
      </c>
      <c r="E51" s="184" t="s">
        <v>195</v>
      </c>
      <c r="F51" s="184" t="s">
        <v>195</v>
      </c>
      <c r="G51" s="273" t="e">
        <f t="shared" si="1"/>
        <v>#VALUE!</v>
      </c>
      <c r="H51" s="274" t="e">
        <f t="shared" si="2"/>
        <v>#VALUE!</v>
      </c>
    </row>
    <row r="52" spans="1:8" s="294" customFormat="1" ht="30" customHeight="1">
      <c r="A52" s="292" t="s">
        <v>108</v>
      </c>
      <c r="B52" s="293">
        <v>3295</v>
      </c>
      <c r="C52" s="184">
        <f>SUM(C36,C41)</f>
        <v>-179.20000000000005</v>
      </c>
      <c r="D52" s="184">
        <f t="shared" ref="D52:F52" si="7">SUM(D36,D41)</f>
        <v>-74</v>
      </c>
      <c r="E52" s="184">
        <f>SUM(E36,E41)</f>
        <v>28.800000000000011</v>
      </c>
      <c r="F52" s="184">
        <f t="shared" si="7"/>
        <v>-74</v>
      </c>
      <c r="G52" s="184">
        <f t="shared" si="1"/>
        <v>-102.80000000000001</v>
      </c>
      <c r="H52" s="185">
        <f t="shared" si="2"/>
        <v>-256.94444444444434</v>
      </c>
    </row>
    <row r="53" spans="1:8" s="294" customFormat="1" ht="30" customHeight="1">
      <c r="A53" s="295" t="s">
        <v>245</v>
      </c>
      <c r="B53" s="293"/>
      <c r="C53" s="184"/>
      <c r="D53" s="184"/>
      <c r="E53" s="184"/>
      <c r="F53" s="184"/>
      <c r="G53" s="273">
        <f t="shared" si="1"/>
        <v>0</v>
      </c>
      <c r="H53" s="274" t="e">
        <f t="shared" si="2"/>
        <v>#DIV/0!</v>
      </c>
    </row>
    <row r="54" spans="1:8" s="294" customFormat="1" ht="30" customHeight="1">
      <c r="A54" s="292" t="s">
        <v>221</v>
      </c>
      <c r="B54" s="293">
        <v>3300</v>
      </c>
      <c r="C54" s="187">
        <f>SUM(C55:C57)</f>
        <v>0</v>
      </c>
      <c r="D54" s="187">
        <f t="shared" ref="D54:F54" si="8">SUM(D55:D57)</f>
        <v>0</v>
      </c>
      <c r="E54" s="187">
        <f t="shared" si="8"/>
        <v>0</v>
      </c>
      <c r="F54" s="187">
        <f t="shared" si="8"/>
        <v>0</v>
      </c>
      <c r="G54" s="273">
        <f t="shared" si="1"/>
        <v>0</v>
      </c>
      <c r="H54" s="274" t="e">
        <f t="shared" si="2"/>
        <v>#DIV/0!</v>
      </c>
    </row>
    <row r="55" spans="1:8" ht="27.75" customHeight="1">
      <c r="A55" s="170" t="s">
        <v>238</v>
      </c>
      <c r="B55" s="124">
        <v>3310</v>
      </c>
      <c r="C55" s="187"/>
      <c r="D55" s="187"/>
      <c r="E55" s="187"/>
      <c r="F55" s="187"/>
      <c r="G55" s="273">
        <f t="shared" si="1"/>
        <v>0</v>
      </c>
      <c r="H55" s="274" t="e">
        <f t="shared" si="2"/>
        <v>#DIV/0!</v>
      </c>
    </row>
    <row r="56" spans="1:8" ht="27.75" customHeight="1">
      <c r="A56" s="170" t="s">
        <v>393</v>
      </c>
      <c r="B56" s="124">
        <v>3320</v>
      </c>
      <c r="C56" s="187"/>
      <c r="D56" s="187"/>
      <c r="E56" s="187"/>
      <c r="F56" s="187"/>
      <c r="G56" s="273">
        <f t="shared" si="1"/>
        <v>0</v>
      </c>
      <c r="H56" s="274" t="e">
        <f t="shared" si="2"/>
        <v>#DIV/0!</v>
      </c>
    </row>
    <row r="57" spans="1:8" ht="27.75" customHeight="1">
      <c r="A57" s="170" t="s">
        <v>528</v>
      </c>
      <c r="B57" s="124">
        <v>3330</v>
      </c>
      <c r="C57" s="184"/>
      <c r="D57" s="184"/>
      <c r="E57" s="184"/>
      <c r="F57" s="184"/>
      <c r="G57" s="273">
        <f t="shared" si="1"/>
        <v>0</v>
      </c>
      <c r="H57" s="274" t="e">
        <f t="shared" si="2"/>
        <v>#DIV/0!</v>
      </c>
    </row>
    <row r="58" spans="1:8" s="294" customFormat="1" ht="30" customHeight="1">
      <c r="A58" s="292" t="s">
        <v>229</v>
      </c>
      <c r="B58" s="293">
        <v>3345</v>
      </c>
      <c r="C58" s="184">
        <f>SUM(C59:C63)</f>
        <v>-17.7</v>
      </c>
      <c r="D58" s="184">
        <f t="shared" ref="D58:F58" si="9">SUM(D59:D63)</f>
        <v>0</v>
      </c>
      <c r="E58" s="184">
        <f t="shared" si="9"/>
        <v>0</v>
      </c>
      <c r="F58" s="184">
        <f t="shared" si="9"/>
        <v>0</v>
      </c>
      <c r="G58" s="273">
        <f t="shared" si="1"/>
        <v>0</v>
      </c>
      <c r="H58" s="274" t="e">
        <f t="shared" si="2"/>
        <v>#DIV/0!</v>
      </c>
    </row>
    <row r="59" spans="1:8" ht="27.75" customHeight="1">
      <c r="A59" s="170" t="s">
        <v>239</v>
      </c>
      <c r="B59" s="124">
        <v>3350</v>
      </c>
      <c r="C59" s="184" t="s">
        <v>195</v>
      </c>
      <c r="D59" s="184" t="s">
        <v>195</v>
      </c>
      <c r="E59" s="184" t="s">
        <v>195</v>
      </c>
      <c r="F59" s="184" t="s">
        <v>195</v>
      </c>
      <c r="G59" s="273" t="e">
        <f t="shared" si="1"/>
        <v>#VALUE!</v>
      </c>
      <c r="H59" s="274" t="e">
        <f t="shared" si="2"/>
        <v>#VALUE!</v>
      </c>
    </row>
    <row r="60" spans="1:8" ht="27.75" customHeight="1">
      <c r="A60" s="170" t="s">
        <v>394</v>
      </c>
      <c r="B60" s="124">
        <v>3360</v>
      </c>
      <c r="C60" s="184" t="s">
        <v>195</v>
      </c>
      <c r="D60" s="184" t="s">
        <v>195</v>
      </c>
      <c r="E60" s="184" t="s">
        <v>195</v>
      </c>
      <c r="F60" s="184" t="s">
        <v>195</v>
      </c>
      <c r="G60" s="273" t="e">
        <f t="shared" si="1"/>
        <v>#VALUE!</v>
      </c>
      <c r="H60" s="274" t="e">
        <f t="shared" si="2"/>
        <v>#VALUE!</v>
      </c>
    </row>
    <row r="61" spans="1:8" ht="27.75" customHeight="1">
      <c r="A61" s="170" t="s">
        <v>395</v>
      </c>
      <c r="B61" s="124">
        <v>3370</v>
      </c>
      <c r="C61" s="184">
        <v>-17.7</v>
      </c>
      <c r="D61" s="184" t="s">
        <v>195</v>
      </c>
      <c r="E61" s="184" t="s">
        <v>195</v>
      </c>
      <c r="F61" s="184" t="s">
        <v>195</v>
      </c>
      <c r="G61" s="273" t="e">
        <f t="shared" si="1"/>
        <v>#VALUE!</v>
      </c>
      <c r="H61" s="274" t="e">
        <f t="shared" si="2"/>
        <v>#VALUE!</v>
      </c>
    </row>
    <row r="62" spans="1:8" ht="48" customHeight="1">
      <c r="A62" s="170" t="s">
        <v>396</v>
      </c>
      <c r="B62" s="124">
        <v>3380</v>
      </c>
      <c r="C62" s="184" t="s">
        <v>195</v>
      </c>
      <c r="D62" s="184" t="s">
        <v>195</v>
      </c>
      <c r="E62" s="184" t="s">
        <v>195</v>
      </c>
      <c r="F62" s="184" t="s">
        <v>195</v>
      </c>
      <c r="G62" s="273" t="e">
        <f t="shared" si="1"/>
        <v>#VALUE!</v>
      </c>
      <c r="H62" s="274" t="e">
        <f t="shared" si="2"/>
        <v>#VALUE!</v>
      </c>
    </row>
    <row r="63" spans="1:8" ht="31.5" customHeight="1">
      <c r="A63" s="170" t="s">
        <v>318</v>
      </c>
      <c r="B63" s="124">
        <v>3390</v>
      </c>
      <c r="C63" s="184" t="s">
        <v>195</v>
      </c>
      <c r="D63" s="184" t="s">
        <v>195</v>
      </c>
      <c r="E63" s="184" t="s">
        <v>195</v>
      </c>
      <c r="F63" s="184" t="s">
        <v>195</v>
      </c>
      <c r="G63" s="273" t="e">
        <f t="shared" si="1"/>
        <v>#VALUE!</v>
      </c>
      <c r="H63" s="274" t="e">
        <f t="shared" si="2"/>
        <v>#VALUE!</v>
      </c>
    </row>
    <row r="64" spans="1:8" s="294" customFormat="1" ht="30" customHeight="1">
      <c r="A64" s="292" t="s">
        <v>109</v>
      </c>
      <c r="B64" s="293">
        <v>3395</v>
      </c>
      <c r="C64" s="184">
        <f>SUM(C54,C58)</f>
        <v>-17.7</v>
      </c>
      <c r="D64" s="184">
        <f t="shared" ref="D64:F64" si="10">SUM(D54,D58)</f>
        <v>0</v>
      </c>
      <c r="E64" s="184">
        <f t="shared" si="10"/>
        <v>0</v>
      </c>
      <c r="F64" s="184">
        <f t="shared" si="10"/>
        <v>0</v>
      </c>
      <c r="G64" s="273">
        <f t="shared" si="1"/>
        <v>0</v>
      </c>
      <c r="H64" s="274" t="e">
        <f t="shared" si="2"/>
        <v>#DIV/0!</v>
      </c>
    </row>
    <row r="65" spans="1:9" s="294" customFormat="1" ht="30" customHeight="1">
      <c r="A65" s="292" t="s">
        <v>29</v>
      </c>
      <c r="B65" s="293">
        <v>3400</v>
      </c>
      <c r="C65" s="184">
        <f>SUM(C34,C52,C64)</f>
        <v>59.900000000000134</v>
      </c>
      <c r="D65" s="184">
        <f t="shared" ref="D65:F65" si="11">SUM(D34,D52,D64)</f>
        <v>-92.699999999999818</v>
      </c>
      <c r="E65" s="184">
        <f t="shared" si="11"/>
        <v>-63.200000000000443</v>
      </c>
      <c r="F65" s="184">
        <f t="shared" si="11"/>
        <v>-92.699999999999818</v>
      </c>
      <c r="G65" s="184">
        <f t="shared" si="1"/>
        <v>-29.499999999999375</v>
      </c>
      <c r="H65" s="185">
        <f t="shared" si="2"/>
        <v>146.6772151898721</v>
      </c>
    </row>
    <row r="66" spans="1:9" ht="27.75" customHeight="1">
      <c r="A66" s="170" t="s">
        <v>246</v>
      </c>
      <c r="B66" s="124">
        <v>3405</v>
      </c>
      <c r="C66" s="187">
        <v>41.2</v>
      </c>
      <c r="D66" s="187">
        <v>101.1</v>
      </c>
      <c r="E66" s="187">
        <v>97</v>
      </c>
      <c r="F66" s="187">
        <v>101.1</v>
      </c>
      <c r="G66" s="187">
        <f t="shared" si="1"/>
        <v>4.0999999999999943</v>
      </c>
      <c r="H66" s="188">
        <f t="shared" si="2"/>
        <v>104.22680412371133</v>
      </c>
    </row>
    <row r="67" spans="1:9" ht="27.75" customHeight="1">
      <c r="A67" s="170" t="s">
        <v>111</v>
      </c>
      <c r="B67" s="124">
        <v>3410</v>
      </c>
      <c r="C67" s="187"/>
      <c r="D67" s="187"/>
      <c r="E67" s="187"/>
      <c r="F67" s="187"/>
      <c r="G67" s="184">
        <f t="shared" si="1"/>
        <v>0</v>
      </c>
      <c r="H67" s="274" t="e">
        <f t="shared" si="2"/>
        <v>#DIV/0!</v>
      </c>
    </row>
    <row r="68" spans="1:9" ht="31.5" customHeight="1">
      <c r="A68" s="167" t="s">
        <v>247</v>
      </c>
      <c r="B68" s="168">
        <v>3415</v>
      </c>
      <c r="C68" s="187">
        <f>SUM(C66,C65,C67)</f>
        <v>101.10000000000014</v>
      </c>
      <c r="D68" s="187">
        <f t="shared" ref="D68:F68" si="12">SUM(D66,D65,D67)</f>
        <v>8.4000000000001762</v>
      </c>
      <c r="E68" s="187">
        <f t="shared" si="12"/>
        <v>33.799999999999557</v>
      </c>
      <c r="F68" s="187">
        <f t="shared" si="12"/>
        <v>8.4000000000001762</v>
      </c>
      <c r="G68" s="187">
        <f t="shared" si="1"/>
        <v>-25.39999999999938</v>
      </c>
      <c r="H68" s="188">
        <f t="shared" si="2"/>
        <v>24.85207100591801</v>
      </c>
      <c r="I68" s="300"/>
    </row>
    <row r="69" spans="1:9" s="300" customFormat="1" ht="20.5">
      <c r="A69" s="298"/>
      <c r="B69" s="299"/>
      <c r="C69" s="299"/>
      <c r="D69" s="299"/>
      <c r="E69" s="299"/>
      <c r="F69" s="299"/>
      <c r="G69" s="299"/>
      <c r="H69" s="299"/>
    </row>
    <row r="70" spans="1:9" s="230" customFormat="1" ht="27.75" customHeight="1">
      <c r="A70" s="177" t="s">
        <v>374</v>
      </c>
      <c r="B70" s="178"/>
      <c r="C70" s="402" t="s">
        <v>143</v>
      </c>
      <c r="D70" s="402"/>
      <c r="E70" s="179"/>
      <c r="F70" s="190" t="s">
        <v>496</v>
      </c>
      <c r="G70" s="180"/>
      <c r="H70" s="180"/>
    </row>
    <row r="71" spans="1:9">
      <c r="A71" s="231" t="s">
        <v>376</v>
      </c>
      <c r="B71" s="230"/>
      <c r="C71" s="396" t="s">
        <v>66</v>
      </c>
      <c r="D71" s="396"/>
      <c r="E71" s="230"/>
      <c r="F71" s="181" t="s">
        <v>182</v>
      </c>
      <c r="G71" s="181"/>
      <c r="H71" s="181"/>
    </row>
  </sheetData>
  <mergeCells count="7">
    <mergeCell ref="C71:D71"/>
    <mergeCell ref="A2:H2"/>
    <mergeCell ref="A4:A5"/>
    <mergeCell ref="B4:B5"/>
    <mergeCell ref="C4:D4"/>
    <mergeCell ref="E4:H4"/>
    <mergeCell ref="C70:D70"/>
  </mergeCells>
  <phoneticPr fontId="3" type="noConversion"/>
  <pageMargins left="0.23622047244094491" right="0.15748031496062992" top="0.19685039370078741" bottom="0.19685039370078741" header="0.19685039370078741" footer="0.23622047244094491"/>
  <pageSetup paperSize="9" scale="65" orientation="landscape" r:id="rId1"/>
  <headerFooter alignWithMargins="0"/>
  <ignoredErrors>
    <ignoredError sqref="H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8"/>
  <sheetViews>
    <sheetView view="pageBreakPreview" topLeftCell="A38" zoomScale="80" zoomScaleNormal="70" zoomScaleSheetLayoutView="80" workbookViewId="0">
      <selection activeCell="E47" sqref="E47"/>
    </sheetView>
  </sheetViews>
  <sheetFormatPr defaultColWidth="9.08984375" defaultRowHeight="18"/>
  <cols>
    <col min="1" max="1" width="62.08984375" style="230" customWidth="1"/>
    <col min="2" max="2" width="12" style="355" customWidth="1"/>
    <col min="3" max="3" width="15.36328125" style="355" customWidth="1"/>
    <col min="4" max="4" width="16.08984375" style="355" customWidth="1"/>
    <col min="5" max="5" width="16.6328125" style="355" customWidth="1"/>
    <col min="6" max="6" width="16.08984375" style="355" customWidth="1"/>
    <col min="7" max="7" width="16" style="355" customWidth="1"/>
    <col min="8" max="16384" width="9.08984375" style="230"/>
  </cols>
  <sheetData>
    <row r="2" spans="1:7">
      <c r="A2" s="403" t="s">
        <v>436</v>
      </c>
      <c r="B2" s="403"/>
      <c r="C2" s="403"/>
      <c r="D2" s="403"/>
      <c r="E2" s="403"/>
      <c r="F2" s="403"/>
      <c r="G2" s="403"/>
    </row>
    <row r="3" spans="1:7">
      <c r="A3" s="357"/>
      <c r="B3" s="162"/>
      <c r="C3" s="162"/>
      <c r="D3" s="357"/>
      <c r="E3" s="357"/>
      <c r="F3" s="357"/>
      <c r="G3" s="162"/>
    </row>
    <row r="4" spans="1:7" ht="69" customHeight="1">
      <c r="A4" s="302" t="s">
        <v>162</v>
      </c>
      <c r="B4" s="265" t="s">
        <v>18</v>
      </c>
      <c r="C4" s="265" t="s">
        <v>448</v>
      </c>
      <c r="D4" s="265" t="s">
        <v>450</v>
      </c>
      <c r="E4" s="265" t="s">
        <v>449</v>
      </c>
      <c r="F4" s="265" t="s">
        <v>413</v>
      </c>
      <c r="G4" s="303" t="s">
        <v>412</v>
      </c>
    </row>
    <row r="5" spans="1:7" ht="30.75" customHeight="1">
      <c r="A5" s="222">
        <v>1</v>
      </c>
      <c r="B5" s="359">
        <v>2</v>
      </c>
      <c r="C5" s="359">
        <v>3</v>
      </c>
      <c r="D5" s="359">
        <v>4</v>
      </c>
      <c r="E5" s="359">
        <v>5</v>
      </c>
      <c r="F5" s="359">
        <v>6</v>
      </c>
      <c r="G5" s="359">
        <v>7</v>
      </c>
    </row>
    <row r="6" spans="1:7" ht="41.25" customHeight="1">
      <c r="A6" s="304" t="s">
        <v>243</v>
      </c>
      <c r="B6" s="359"/>
      <c r="C6" s="234"/>
      <c r="D6" s="234"/>
      <c r="E6" s="234"/>
      <c r="F6" s="234"/>
      <c r="G6" s="234"/>
    </row>
    <row r="7" spans="1:7" ht="38.25" customHeight="1">
      <c r="A7" s="284" t="s">
        <v>414</v>
      </c>
      <c r="B7" s="305"/>
      <c r="C7" s="311"/>
      <c r="D7" s="312"/>
      <c r="E7" s="312"/>
      <c r="F7" s="263"/>
      <c r="G7" s="263"/>
    </row>
    <row r="8" spans="1:7" ht="27.75" customHeight="1">
      <c r="A8" s="267" t="s">
        <v>415</v>
      </c>
      <c r="B8" s="260">
        <v>3080</v>
      </c>
      <c r="C8" s="261">
        <f>C9+C10</f>
        <v>39.4</v>
      </c>
      <c r="D8" s="261">
        <f t="shared" ref="D8:E8" si="0">D9+D10</f>
        <v>0</v>
      </c>
      <c r="E8" s="261">
        <f t="shared" si="0"/>
        <v>0</v>
      </c>
      <c r="F8" s="261">
        <f t="shared" ref="F8:F53" si="1">E8-D8</f>
        <v>0</v>
      </c>
      <c r="G8" s="283" t="e">
        <f t="shared" ref="G8:G53" si="2">(E8/D8)*100</f>
        <v>#DIV/0!</v>
      </c>
    </row>
    <row r="9" spans="1:7" ht="30.75" customHeight="1">
      <c r="A9" s="262" t="s">
        <v>535</v>
      </c>
      <c r="B9" s="265"/>
      <c r="C9" s="263">
        <v>7</v>
      </c>
      <c r="D9" s="263"/>
      <c r="E9" s="263"/>
      <c r="F9" s="263"/>
      <c r="G9" s="283"/>
    </row>
    <row r="10" spans="1:7" ht="26.25" customHeight="1">
      <c r="A10" s="262" t="s">
        <v>536</v>
      </c>
      <c r="B10" s="305"/>
      <c r="C10" s="312">
        <v>32.4</v>
      </c>
      <c r="D10" s="312"/>
      <c r="E10" s="312"/>
      <c r="F10" s="263">
        <f t="shared" si="1"/>
        <v>0</v>
      </c>
      <c r="G10" s="283" t="e">
        <f t="shared" si="2"/>
        <v>#DIV/0!</v>
      </c>
    </row>
    <row r="11" spans="1:7" s="166" customFormat="1" ht="26.25" customHeight="1">
      <c r="A11" s="284" t="s">
        <v>227</v>
      </c>
      <c r="B11" s="306"/>
      <c r="C11" s="313"/>
      <c r="D11" s="311"/>
      <c r="E11" s="311"/>
      <c r="F11" s="263"/>
      <c r="G11" s="263"/>
    </row>
    <row r="12" spans="1:7" s="166" customFormat="1" ht="40.5" customHeight="1">
      <c r="A12" s="304" t="s">
        <v>244</v>
      </c>
      <c r="B12" s="307"/>
      <c r="C12" s="316"/>
      <c r="D12" s="233"/>
      <c r="E12" s="233"/>
      <c r="F12" s="234"/>
      <c r="G12" s="234"/>
    </row>
    <row r="13" spans="1:7" s="166" customFormat="1" ht="27.75" customHeight="1">
      <c r="A13" s="284" t="s">
        <v>228</v>
      </c>
      <c r="B13" s="306">
        <v>3255</v>
      </c>
      <c r="C13" s="313">
        <f>C14</f>
        <v>554.20000000000005</v>
      </c>
      <c r="D13" s="313">
        <f t="shared" ref="D13:E13" si="3">D14</f>
        <v>428.7</v>
      </c>
      <c r="E13" s="313">
        <f t="shared" si="3"/>
        <v>476.7</v>
      </c>
      <c r="F13" s="311">
        <f t="shared" si="1"/>
        <v>48</v>
      </c>
      <c r="G13" s="311">
        <f t="shared" si="2"/>
        <v>111.19664100769768</v>
      </c>
    </row>
    <row r="14" spans="1:7" s="166" customFormat="1" ht="39" customHeight="1">
      <c r="A14" s="259" t="s">
        <v>390</v>
      </c>
      <c r="B14" s="266">
        <v>3270</v>
      </c>
      <c r="C14" s="314">
        <f>C15+C31+C50+C52</f>
        <v>554.20000000000005</v>
      </c>
      <c r="D14" s="314">
        <f>D15+D31+D50+D52</f>
        <v>428.7</v>
      </c>
      <c r="E14" s="314">
        <f>E15+E31+E50+E52</f>
        <v>476.7</v>
      </c>
      <c r="F14" s="261">
        <f t="shared" si="1"/>
        <v>48</v>
      </c>
      <c r="G14" s="261">
        <f t="shared" si="2"/>
        <v>111.19664100769768</v>
      </c>
    </row>
    <row r="15" spans="1:7" s="166" customFormat="1" ht="39" customHeight="1">
      <c r="A15" s="259" t="s">
        <v>439</v>
      </c>
      <c r="B15" s="266">
        <v>3272</v>
      </c>
      <c r="C15" s="314">
        <f>SUM(C16:C23)</f>
        <v>117.9</v>
      </c>
      <c r="D15" s="314">
        <f t="shared" ref="D15" si="4">SUM(D16:D23)</f>
        <v>180</v>
      </c>
      <c r="E15" s="314">
        <f>SUM(E16:E30)</f>
        <v>211.3</v>
      </c>
      <c r="F15" s="261">
        <f t="shared" si="1"/>
        <v>31.300000000000011</v>
      </c>
      <c r="G15" s="261">
        <f t="shared" si="2"/>
        <v>117.3888888888889</v>
      </c>
    </row>
    <row r="16" spans="1:7" s="166" customFormat="1" ht="28.25" customHeight="1">
      <c r="A16" s="262" t="s">
        <v>537</v>
      </c>
      <c r="B16" s="268"/>
      <c r="C16" s="315">
        <v>26.4</v>
      </c>
      <c r="D16" s="311"/>
      <c r="E16" s="311"/>
      <c r="F16" s="263"/>
      <c r="G16" s="263"/>
    </row>
    <row r="17" spans="1:8" s="166" customFormat="1" ht="28.25" customHeight="1">
      <c r="A17" s="262" t="s">
        <v>538</v>
      </c>
      <c r="B17" s="268"/>
      <c r="C17" s="315">
        <v>10</v>
      </c>
      <c r="D17" s="311"/>
      <c r="E17" s="311"/>
      <c r="F17" s="263"/>
      <c r="G17" s="263"/>
    </row>
    <row r="18" spans="1:8" s="166" customFormat="1" ht="28.25" customHeight="1">
      <c r="A18" s="262" t="s">
        <v>539</v>
      </c>
      <c r="B18" s="268"/>
      <c r="C18" s="315">
        <v>19.8</v>
      </c>
      <c r="D18" s="311"/>
      <c r="E18" s="311"/>
      <c r="F18" s="263"/>
      <c r="G18" s="263"/>
    </row>
    <row r="19" spans="1:8" s="166" customFormat="1" ht="28.25" customHeight="1">
      <c r="A19" s="262" t="s">
        <v>540</v>
      </c>
      <c r="B19" s="268"/>
      <c r="C19" s="315">
        <v>11.9</v>
      </c>
      <c r="D19" s="311"/>
      <c r="E19" s="311"/>
      <c r="F19" s="263"/>
      <c r="G19" s="263"/>
    </row>
    <row r="20" spans="1:8" s="166" customFormat="1" ht="28.25" customHeight="1">
      <c r="A20" s="262" t="s">
        <v>541</v>
      </c>
      <c r="B20" s="268"/>
      <c r="C20" s="315">
        <v>49.8</v>
      </c>
      <c r="D20" s="311"/>
      <c r="E20" s="311"/>
      <c r="F20" s="263"/>
      <c r="G20" s="263"/>
    </row>
    <row r="21" spans="1:8" s="166" customFormat="1" ht="28.25" customHeight="1">
      <c r="A21" s="262" t="s">
        <v>581</v>
      </c>
      <c r="B21" s="268"/>
      <c r="C21" s="315"/>
      <c r="D21" s="263">
        <v>150</v>
      </c>
      <c r="E21" s="263">
        <v>129</v>
      </c>
      <c r="F21" s="263"/>
      <c r="G21" s="263"/>
      <c r="H21" s="230"/>
    </row>
    <row r="22" spans="1:8" s="166" customFormat="1" ht="28.25" customHeight="1">
      <c r="A22" s="262" t="s">
        <v>542</v>
      </c>
      <c r="B22" s="268"/>
      <c r="C22" s="315"/>
      <c r="D22" s="263">
        <v>30</v>
      </c>
      <c r="E22" s="263">
        <v>30</v>
      </c>
      <c r="F22" s="263"/>
      <c r="G22" s="263"/>
      <c r="H22" s="230"/>
    </row>
    <row r="23" spans="1:8" s="166" customFormat="1" ht="28.25" customHeight="1">
      <c r="A23" s="262" t="s">
        <v>557</v>
      </c>
      <c r="B23" s="268"/>
      <c r="C23" s="315"/>
      <c r="D23" s="263"/>
      <c r="E23" s="263">
        <v>20.9</v>
      </c>
      <c r="F23" s="263"/>
      <c r="G23" s="263"/>
      <c r="H23" s="230"/>
    </row>
    <row r="24" spans="1:8" s="166" customFormat="1" ht="28.25" customHeight="1">
      <c r="A24" s="262" t="s">
        <v>560</v>
      </c>
      <c r="B24" s="268"/>
      <c r="C24" s="315"/>
      <c r="D24" s="263"/>
      <c r="E24" s="263">
        <v>5.0999999999999996</v>
      </c>
      <c r="F24" s="263"/>
      <c r="G24" s="263"/>
      <c r="H24" s="230"/>
    </row>
    <row r="25" spans="1:8" s="166" customFormat="1" ht="28.25" customHeight="1">
      <c r="A25" s="223" t="s">
        <v>561</v>
      </c>
      <c r="B25" s="268"/>
      <c r="C25" s="315"/>
      <c r="D25" s="263"/>
      <c r="E25" s="263">
        <v>6</v>
      </c>
      <c r="F25" s="263"/>
      <c r="G25" s="263"/>
      <c r="H25" s="230"/>
    </row>
    <row r="26" spans="1:8" s="166" customFormat="1" ht="28.25" customHeight="1">
      <c r="A26" s="262" t="s">
        <v>593</v>
      </c>
      <c r="B26" s="268"/>
      <c r="C26" s="315"/>
      <c r="D26" s="263"/>
      <c r="E26" s="263">
        <v>0.4</v>
      </c>
      <c r="F26" s="263"/>
      <c r="G26" s="263"/>
      <c r="H26" s="230"/>
    </row>
    <row r="27" spans="1:8" s="166" customFormat="1" ht="28.25" customHeight="1">
      <c r="A27" s="262" t="s">
        <v>562</v>
      </c>
      <c r="B27" s="268"/>
      <c r="C27" s="315"/>
      <c r="D27" s="263"/>
      <c r="E27" s="263">
        <v>0.8</v>
      </c>
      <c r="F27" s="263"/>
      <c r="G27" s="263"/>
      <c r="H27" s="230"/>
    </row>
    <row r="28" spans="1:8" s="166" customFormat="1" ht="28.25" customHeight="1">
      <c r="A28" s="262" t="s">
        <v>585</v>
      </c>
      <c r="B28" s="268"/>
      <c r="C28" s="315"/>
      <c r="D28" s="263"/>
      <c r="E28" s="263">
        <v>6</v>
      </c>
      <c r="F28" s="263"/>
      <c r="G28" s="263"/>
      <c r="H28" s="230"/>
    </row>
    <row r="29" spans="1:8" s="166" customFormat="1" ht="28.25" customHeight="1">
      <c r="A29" s="262" t="s">
        <v>559</v>
      </c>
      <c r="B29" s="268"/>
      <c r="C29" s="315"/>
      <c r="D29" s="263"/>
      <c r="E29" s="263">
        <v>6.1</v>
      </c>
      <c r="F29" s="263"/>
      <c r="G29" s="263"/>
      <c r="H29" s="230"/>
    </row>
    <row r="30" spans="1:8" s="166" customFormat="1" ht="28.25" customHeight="1">
      <c r="A30" s="262" t="s">
        <v>558</v>
      </c>
      <c r="B30" s="268"/>
      <c r="C30" s="315"/>
      <c r="D30" s="263"/>
      <c r="E30" s="263">
        <v>7</v>
      </c>
      <c r="F30" s="263"/>
      <c r="G30" s="263"/>
      <c r="H30" s="230"/>
    </row>
    <row r="31" spans="1:8" s="166" customFormat="1" ht="37.5" customHeight="1">
      <c r="A31" s="259" t="s">
        <v>28</v>
      </c>
      <c r="B31" s="266">
        <v>3273</v>
      </c>
      <c r="C31" s="314">
        <f>SUM(C32:C41)</f>
        <v>52.5</v>
      </c>
      <c r="D31" s="314">
        <f t="shared" ref="D31" si="5">SUM(D32:D41)</f>
        <v>5</v>
      </c>
      <c r="E31" s="314">
        <f>SUM(E32:E49)</f>
        <v>21.700000000000003</v>
      </c>
      <c r="F31" s="261">
        <f t="shared" si="1"/>
        <v>16.700000000000003</v>
      </c>
      <c r="G31" s="261">
        <f>(E31/D31)*100</f>
        <v>434.00000000000006</v>
      </c>
    </row>
    <row r="32" spans="1:8" s="166" customFormat="1" ht="28.25" customHeight="1">
      <c r="A32" s="262" t="s">
        <v>497</v>
      </c>
      <c r="B32" s="268"/>
      <c r="C32" s="315">
        <v>4.0999999999999996</v>
      </c>
      <c r="D32" s="263">
        <v>5</v>
      </c>
      <c r="E32" s="311"/>
      <c r="F32" s="263"/>
      <c r="G32" s="263"/>
    </row>
    <row r="33" spans="1:7" s="166" customFormat="1" ht="28.25" customHeight="1">
      <c r="A33" s="262" t="s">
        <v>543</v>
      </c>
      <c r="B33" s="268"/>
      <c r="C33" s="315">
        <v>0.3</v>
      </c>
      <c r="D33" s="311"/>
      <c r="E33" s="311"/>
      <c r="F33" s="263"/>
      <c r="G33" s="263"/>
    </row>
    <row r="34" spans="1:7" s="166" customFormat="1" ht="28.25" customHeight="1">
      <c r="A34" s="262" t="s">
        <v>544</v>
      </c>
      <c r="B34" s="268"/>
      <c r="C34" s="315">
        <v>0.2</v>
      </c>
      <c r="D34" s="311"/>
      <c r="E34" s="311"/>
      <c r="F34" s="263"/>
      <c r="G34" s="263"/>
    </row>
    <row r="35" spans="1:7" s="166" customFormat="1" ht="28.25" customHeight="1">
      <c r="A35" s="262" t="s">
        <v>545</v>
      </c>
      <c r="B35" s="268"/>
      <c r="C35" s="315">
        <v>11</v>
      </c>
      <c r="D35" s="311"/>
      <c r="E35" s="311"/>
      <c r="F35" s="263"/>
      <c r="G35" s="263"/>
    </row>
    <row r="36" spans="1:7" s="166" customFormat="1" ht="28.25" customHeight="1">
      <c r="A36" s="262" t="s">
        <v>546</v>
      </c>
      <c r="B36" s="268"/>
      <c r="C36" s="315">
        <v>0.3</v>
      </c>
      <c r="D36" s="311"/>
      <c r="E36" s="311"/>
      <c r="F36" s="263"/>
      <c r="G36" s="263"/>
    </row>
    <row r="37" spans="1:7" s="166" customFormat="1" ht="28.25" customHeight="1">
      <c r="A37" s="262" t="s">
        <v>547</v>
      </c>
      <c r="B37" s="268"/>
      <c r="C37" s="315">
        <v>3.5</v>
      </c>
      <c r="D37" s="311"/>
      <c r="E37" s="311"/>
      <c r="F37" s="263"/>
      <c r="G37" s="263"/>
    </row>
    <row r="38" spans="1:7" s="166" customFormat="1" ht="28.25" customHeight="1">
      <c r="A38" s="262" t="s">
        <v>548</v>
      </c>
      <c r="B38" s="268"/>
      <c r="C38" s="315">
        <v>1.7</v>
      </c>
      <c r="D38" s="311"/>
      <c r="E38" s="311"/>
      <c r="F38" s="263"/>
      <c r="G38" s="263"/>
    </row>
    <row r="39" spans="1:7" s="166" customFormat="1" ht="28.25" customHeight="1">
      <c r="A39" s="262" t="s">
        <v>549</v>
      </c>
      <c r="B39" s="268"/>
      <c r="C39" s="315">
        <v>24.2</v>
      </c>
      <c r="D39" s="311"/>
      <c r="E39" s="311"/>
      <c r="F39" s="263"/>
      <c r="G39" s="263"/>
    </row>
    <row r="40" spans="1:7" s="166" customFormat="1" ht="28.25" customHeight="1">
      <c r="A40" s="262" t="s">
        <v>550</v>
      </c>
      <c r="B40" s="268"/>
      <c r="C40" s="315">
        <v>0.1</v>
      </c>
      <c r="D40" s="311"/>
      <c r="E40" s="311"/>
      <c r="F40" s="263"/>
      <c r="G40" s="263"/>
    </row>
    <row r="41" spans="1:7" s="166" customFormat="1" ht="28.25" customHeight="1">
      <c r="A41" s="262" t="s">
        <v>551</v>
      </c>
      <c r="B41" s="268"/>
      <c r="C41" s="315">
        <v>7.1</v>
      </c>
      <c r="D41" s="311"/>
      <c r="E41" s="311"/>
      <c r="F41" s="263">
        <f t="shared" si="1"/>
        <v>0</v>
      </c>
      <c r="G41" s="283" t="e">
        <f t="shared" si="2"/>
        <v>#DIV/0!</v>
      </c>
    </row>
    <row r="42" spans="1:7" s="166" customFormat="1" ht="28.25" customHeight="1">
      <c r="A42" s="262" t="s">
        <v>566</v>
      </c>
      <c r="B42" s="268"/>
      <c r="C42" s="315"/>
      <c r="D42" s="311"/>
      <c r="E42" s="234">
        <v>0.4</v>
      </c>
      <c r="F42" s="263"/>
      <c r="G42" s="283"/>
    </row>
    <row r="43" spans="1:7" s="166" customFormat="1" ht="28.25" customHeight="1">
      <c r="A43" s="262" t="s">
        <v>567</v>
      </c>
      <c r="B43" s="268"/>
      <c r="C43" s="315"/>
      <c r="D43" s="311"/>
      <c r="E43" s="234">
        <v>4.5999999999999996</v>
      </c>
      <c r="F43" s="263"/>
      <c r="G43" s="283"/>
    </row>
    <row r="44" spans="1:7" s="166" customFormat="1" ht="28.25" customHeight="1">
      <c r="A44" s="262" t="s">
        <v>568</v>
      </c>
      <c r="B44" s="268"/>
      <c r="C44" s="315"/>
      <c r="D44" s="311"/>
      <c r="E44" s="234">
        <v>2.8</v>
      </c>
      <c r="F44" s="263"/>
      <c r="G44" s="283"/>
    </row>
    <row r="45" spans="1:7" s="166" customFormat="1" ht="28.25" customHeight="1">
      <c r="A45" s="262" t="s">
        <v>569</v>
      </c>
      <c r="B45" s="268"/>
      <c r="C45" s="315"/>
      <c r="D45" s="311"/>
      <c r="E45" s="234">
        <v>1.4</v>
      </c>
      <c r="F45" s="263"/>
      <c r="G45" s="283"/>
    </row>
    <row r="46" spans="1:7" s="166" customFormat="1" ht="28.25" customHeight="1">
      <c r="A46" s="262" t="s">
        <v>570</v>
      </c>
      <c r="B46" s="268"/>
      <c r="C46" s="315"/>
      <c r="D46" s="311"/>
      <c r="E46" s="234">
        <v>2.4</v>
      </c>
      <c r="F46" s="263"/>
      <c r="G46" s="283"/>
    </row>
    <row r="47" spans="1:7" s="166" customFormat="1" ht="28.25" customHeight="1">
      <c r="A47" s="262" t="s">
        <v>583</v>
      </c>
      <c r="B47" s="268"/>
      <c r="C47" s="315"/>
      <c r="D47" s="311"/>
      <c r="E47" s="234">
        <v>6</v>
      </c>
      <c r="F47" s="263"/>
      <c r="G47" s="283"/>
    </row>
    <row r="48" spans="1:7" s="166" customFormat="1" ht="28.25" customHeight="1">
      <c r="A48" s="262" t="s">
        <v>584</v>
      </c>
      <c r="B48" s="268"/>
      <c r="C48" s="315"/>
      <c r="D48" s="311"/>
      <c r="E48" s="234">
        <v>0.6</v>
      </c>
      <c r="F48" s="263"/>
      <c r="G48" s="283"/>
    </row>
    <row r="49" spans="1:9" s="166" customFormat="1" ht="28.25" customHeight="1">
      <c r="A49" s="262" t="s">
        <v>571</v>
      </c>
      <c r="B49" s="268"/>
      <c r="C49" s="315"/>
      <c r="D49" s="311"/>
      <c r="E49" s="234">
        <v>3.5</v>
      </c>
      <c r="F49" s="263"/>
      <c r="G49" s="283"/>
    </row>
    <row r="50" spans="1:9" s="166" customFormat="1" ht="46.5" customHeight="1">
      <c r="A50" s="259" t="s">
        <v>416</v>
      </c>
      <c r="B50" s="266">
        <v>3274</v>
      </c>
      <c r="C50" s="314">
        <v>8.8000000000000007</v>
      </c>
      <c r="D50" s="311"/>
      <c r="E50" s="311"/>
      <c r="F50" s="261">
        <f t="shared" si="1"/>
        <v>0</v>
      </c>
      <c r="G50" s="279" t="e">
        <f t="shared" si="2"/>
        <v>#DIV/0!</v>
      </c>
    </row>
    <row r="51" spans="1:9" ht="28.5" customHeight="1">
      <c r="A51" s="262" t="s">
        <v>552</v>
      </c>
      <c r="B51" s="305"/>
      <c r="C51" s="263">
        <v>8.8000000000000007</v>
      </c>
      <c r="D51" s="312"/>
      <c r="E51" s="312"/>
      <c r="F51" s="263">
        <f t="shared" si="1"/>
        <v>0</v>
      </c>
      <c r="G51" s="283" t="e">
        <f t="shared" si="2"/>
        <v>#DIV/0!</v>
      </c>
    </row>
    <row r="52" spans="1:9" s="166" customFormat="1" ht="30" customHeight="1">
      <c r="A52" s="259" t="s">
        <v>417</v>
      </c>
      <c r="B52" s="266">
        <v>3276</v>
      </c>
      <c r="C52" s="314">
        <f>C53</f>
        <v>375</v>
      </c>
      <c r="D52" s="314">
        <f t="shared" ref="D52:E52" si="6">D53</f>
        <v>243.7</v>
      </c>
      <c r="E52" s="314">
        <f t="shared" si="6"/>
        <v>243.7</v>
      </c>
      <c r="F52" s="261">
        <f t="shared" si="1"/>
        <v>0</v>
      </c>
      <c r="G52" s="261">
        <f t="shared" si="2"/>
        <v>100</v>
      </c>
    </row>
    <row r="53" spans="1:9" ht="27.75" customHeight="1">
      <c r="A53" s="262" t="s">
        <v>553</v>
      </c>
      <c r="B53" s="265"/>
      <c r="C53" s="263">
        <v>375</v>
      </c>
      <c r="D53" s="263">
        <v>243.7</v>
      </c>
      <c r="E53" s="263">
        <v>243.7</v>
      </c>
      <c r="F53" s="263">
        <f t="shared" si="1"/>
        <v>0</v>
      </c>
      <c r="G53" s="263">
        <f t="shared" si="2"/>
        <v>100</v>
      </c>
    </row>
    <row r="54" spans="1:9" s="166" customFormat="1" ht="19.5" customHeight="1">
      <c r="A54" s="309"/>
      <c r="B54" s="299"/>
      <c r="C54" s="299"/>
      <c r="D54" s="310"/>
      <c r="E54" s="310"/>
      <c r="F54" s="310"/>
      <c r="G54" s="310"/>
    </row>
    <row r="55" spans="1:9" ht="26.25" customHeight="1">
      <c r="A55" s="354" t="s">
        <v>374</v>
      </c>
      <c r="B55" s="402" t="s">
        <v>80</v>
      </c>
      <c r="C55" s="402"/>
      <c r="D55" s="402"/>
      <c r="E55" s="278"/>
      <c r="F55" s="394" t="s">
        <v>496</v>
      </c>
      <c r="G55" s="394"/>
      <c r="H55" s="180"/>
      <c r="I55" s="180"/>
    </row>
    <row r="56" spans="1:9" ht="18.75" customHeight="1">
      <c r="A56" s="355" t="s">
        <v>376</v>
      </c>
      <c r="B56" s="396" t="s">
        <v>66</v>
      </c>
      <c r="C56" s="396"/>
      <c r="D56" s="396"/>
      <c r="E56" s="230"/>
      <c r="F56" s="397" t="s">
        <v>182</v>
      </c>
      <c r="G56" s="397"/>
      <c r="H56" s="356"/>
      <c r="I56" s="356"/>
    </row>
    <row r="57" spans="1:9">
      <c r="A57" s="182"/>
      <c r="D57" s="358"/>
      <c r="E57" s="270"/>
      <c r="F57" s="270"/>
      <c r="G57" s="270"/>
    </row>
    <row r="58" spans="1:9">
      <c r="A58" s="182"/>
      <c r="D58" s="358"/>
      <c r="E58" s="270"/>
      <c r="F58" s="270"/>
      <c r="G58" s="270"/>
    </row>
    <row r="59" spans="1:9">
      <c r="A59" s="182"/>
      <c r="D59" s="358"/>
      <c r="E59" s="270"/>
      <c r="F59" s="270"/>
      <c r="G59" s="270"/>
    </row>
    <row r="60" spans="1:9">
      <c r="A60" s="182"/>
      <c r="D60" s="358"/>
      <c r="E60" s="270"/>
      <c r="F60" s="270"/>
      <c r="G60" s="270"/>
    </row>
    <row r="61" spans="1:9">
      <c r="A61" s="182"/>
      <c r="D61" s="358"/>
      <c r="E61" s="270"/>
      <c r="F61" s="270"/>
      <c r="G61" s="270"/>
    </row>
    <row r="62" spans="1:9">
      <c r="A62" s="182"/>
      <c r="D62" s="358"/>
      <c r="E62" s="270"/>
      <c r="F62" s="270"/>
      <c r="G62" s="270"/>
    </row>
    <row r="63" spans="1:9">
      <c r="A63" s="182"/>
      <c r="D63" s="358"/>
      <c r="E63" s="270"/>
      <c r="F63" s="270"/>
      <c r="G63" s="270"/>
    </row>
    <row r="64" spans="1:9">
      <c r="A64" s="182"/>
      <c r="D64" s="358"/>
      <c r="E64" s="270"/>
      <c r="F64" s="270"/>
      <c r="G64" s="270"/>
    </row>
    <row r="65" spans="1:7">
      <c r="A65" s="182"/>
      <c r="D65" s="358"/>
      <c r="E65" s="270"/>
      <c r="F65" s="270"/>
      <c r="G65" s="270"/>
    </row>
    <row r="66" spans="1:7">
      <c r="A66" s="182"/>
      <c r="D66" s="358"/>
      <c r="E66" s="270"/>
      <c r="F66" s="270"/>
      <c r="G66" s="270"/>
    </row>
    <row r="67" spans="1:7">
      <c r="A67" s="182"/>
      <c r="D67" s="358"/>
      <c r="E67" s="270"/>
      <c r="F67" s="270"/>
      <c r="G67" s="270"/>
    </row>
    <row r="68" spans="1:7">
      <c r="A68" s="182"/>
      <c r="D68" s="358"/>
      <c r="E68" s="270"/>
      <c r="F68" s="270"/>
      <c r="G68" s="270"/>
    </row>
    <row r="69" spans="1:7">
      <c r="A69" s="182"/>
      <c r="D69" s="358"/>
      <c r="E69" s="270"/>
      <c r="F69" s="270"/>
      <c r="G69" s="270"/>
    </row>
    <row r="70" spans="1:7">
      <c r="A70" s="182"/>
      <c r="D70" s="358"/>
      <c r="E70" s="270"/>
      <c r="F70" s="270"/>
      <c r="G70" s="270"/>
    </row>
    <row r="71" spans="1:7">
      <c r="A71" s="182"/>
      <c r="D71" s="358"/>
      <c r="E71" s="270"/>
      <c r="F71" s="270"/>
      <c r="G71" s="270"/>
    </row>
    <row r="72" spans="1:7">
      <c r="A72" s="182"/>
      <c r="D72" s="358"/>
      <c r="E72" s="270"/>
      <c r="F72" s="270"/>
      <c r="G72" s="270"/>
    </row>
    <row r="73" spans="1:7">
      <c r="A73" s="182"/>
      <c r="D73" s="358"/>
      <c r="E73" s="270"/>
      <c r="F73" s="270"/>
      <c r="G73" s="270"/>
    </row>
    <row r="74" spans="1:7">
      <c r="A74" s="182"/>
      <c r="D74" s="358"/>
      <c r="E74" s="270"/>
      <c r="F74" s="270"/>
      <c r="G74" s="270"/>
    </row>
    <row r="75" spans="1:7">
      <c r="A75" s="182"/>
      <c r="D75" s="358"/>
      <c r="E75" s="270"/>
      <c r="F75" s="270"/>
      <c r="G75" s="270"/>
    </row>
    <row r="76" spans="1:7">
      <c r="A76" s="182"/>
      <c r="D76" s="358"/>
      <c r="E76" s="270"/>
      <c r="F76" s="270"/>
      <c r="G76" s="270"/>
    </row>
    <row r="77" spans="1:7">
      <c r="A77" s="182"/>
      <c r="D77" s="358"/>
      <c r="E77" s="270"/>
      <c r="F77" s="270"/>
      <c r="G77" s="270"/>
    </row>
    <row r="78" spans="1:7">
      <c r="A78" s="182"/>
      <c r="D78" s="358"/>
      <c r="E78" s="270"/>
      <c r="F78" s="270"/>
      <c r="G78" s="270"/>
    </row>
    <row r="79" spans="1:7">
      <c r="A79" s="182"/>
      <c r="D79" s="358"/>
      <c r="E79" s="270"/>
      <c r="F79" s="270"/>
      <c r="G79" s="270"/>
    </row>
    <row r="80" spans="1:7">
      <c r="A80" s="182"/>
      <c r="D80" s="358"/>
      <c r="E80" s="270"/>
      <c r="F80" s="270"/>
      <c r="G80" s="270"/>
    </row>
    <row r="81" spans="1:7">
      <c r="A81" s="182"/>
      <c r="D81" s="358"/>
      <c r="E81" s="270"/>
      <c r="F81" s="270"/>
      <c r="G81" s="270"/>
    </row>
    <row r="82" spans="1:7">
      <c r="A82" s="182"/>
      <c r="D82" s="358"/>
      <c r="E82" s="270"/>
      <c r="F82" s="270"/>
      <c r="G82" s="270"/>
    </row>
    <row r="83" spans="1:7">
      <c r="A83" s="182"/>
      <c r="D83" s="358"/>
      <c r="E83" s="270"/>
      <c r="F83" s="270"/>
      <c r="G83" s="270"/>
    </row>
    <row r="84" spans="1:7">
      <c r="A84" s="182"/>
      <c r="D84" s="358"/>
      <c r="E84" s="270"/>
      <c r="F84" s="270"/>
      <c r="G84" s="270"/>
    </row>
    <row r="85" spans="1:7">
      <c r="A85" s="182"/>
      <c r="D85" s="358"/>
      <c r="E85" s="270"/>
      <c r="F85" s="270"/>
      <c r="G85" s="270"/>
    </row>
    <row r="86" spans="1:7">
      <c r="A86" s="182"/>
      <c r="D86" s="358"/>
      <c r="E86" s="270"/>
      <c r="F86" s="270"/>
      <c r="G86" s="270"/>
    </row>
    <row r="87" spans="1:7">
      <c r="A87" s="182"/>
      <c r="D87" s="358"/>
      <c r="E87" s="270"/>
      <c r="F87" s="270"/>
      <c r="G87" s="270"/>
    </row>
    <row r="88" spans="1:7">
      <c r="A88" s="182"/>
      <c r="D88" s="358"/>
      <c r="E88" s="270"/>
      <c r="F88" s="270"/>
      <c r="G88" s="270"/>
    </row>
    <row r="89" spans="1:7">
      <c r="A89" s="182"/>
      <c r="D89" s="358"/>
      <c r="E89" s="270"/>
      <c r="F89" s="270"/>
      <c r="G89" s="270"/>
    </row>
    <row r="90" spans="1:7">
      <c r="A90" s="182"/>
      <c r="D90" s="358"/>
      <c r="E90" s="270"/>
      <c r="F90" s="270"/>
      <c r="G90" s="270"/>
    </row>
    <row r="91" spans="1:7">
      <c r="A91" s="182"/>
      <c r="D91" s="358"/>
      <c r="E91" s="270"/>
      <c r="F91" s="270"/>
      <c r="G91" s="270"/>
    </row>
    <row r="92" spans="1:7">
      <c r="A92" s="182"/>
      <c r="D92" s="358"/>
      <c r="E92" s="270"/>
      <c r="F92" s="270"/>
      <c r="G92" s="270"/>
    </row>
    <row r="93" spans="1:7">
      <c r="A93" s="182"/>
      <c r="D93" s="358"/>
      <c r="E93" s="270"/>
      <c r="F93" s="270"/>
      <c r="G93" s="270"/>
    </row>
    <row r="94" spans="1:7">
      <c r="A94" s="182"/>
      <c r="D94" s="358"/>
      <c r="E94" s="270"/>
      <c r="F94" s="270"/>
      <c r="G94" s="270"/>
    </row>
    <row r="95" spans="1:7">
      <c r="A95" s="182"/>
      <c r="D95" s="358"/>
      <c r="E95" s="270"/>
      <c r="F95" s="270"/>
      <c r="G95" s="270"/>
    </row>
    <row r="96" spans="1:7">
      <c r="A96" s="182"/>
      <c r="D96" s="358"/>
      <c r="E96" s="270"/>
      <c r="F96" s="270"/>
      <c r="G96" s="270"/>
    </row>
    <row r="97" spans="1:7">
      <c r="A97" s="182"/>
      <c r="D97" s="358"/>
      <c r="E97" s="270"/>
      <c r="F97" s="270"/>
      <c r="G97" s="270"/>
    </row>
    <row r="98" spans="1:7">
      <c r="A98" s="182"/>
      <c r="D98" s="358"/>
      <c r="E98" s="270"/>
      <c r="F98" s="270"/>
      <c r="G98" s="270"/>
    </row>
    <row r="99" spans="1:7">
      <c r="A99" s="182"/>
      <c r="D99" s="358"/>
      <c r="E99" s="270"/>
      <c r="F99" s="270"/>
      <c r="G99" s="270"/>
    </row>
    <row r="100" spans="1:7">
      <c r="A100" s="182"/>
      <c r="D100" s="358"/>
      <c r="E100" s="270"/>
      <c r="F100" s="270"/>
      <c r="G100" s="270"/>
    </row>
    <row r="101" spans="1:7">
      <c r="A101" s="182"/>
      <c r="D101" s="358"/>
      <c r="E101" s="270"/>
      <c r="F101" s="270"/>
      <c r="G101" s="270"/>
    </row>
    <row r="102" spans="1:7">
      <c r="A102" s="182"/>
      <c r="D102" s="358"/>
      <c r="E102" s="270"/>
      <c r="F102" s="270"/>
      <c r="G102" s="270"/>
    </row>
    <row r="103" spans="1:7">
      <c r="A103" s="182"/>
      <c r="D103" s="358"/>
      <c r="E103" s="270"/>
      <c r="F103" s="270"/>
      <c r="G103" s="270"/>
    </row>
    <row r="104" spans="1:7">
      <c r="A104" s="182"/>
      <c r="D104" s="358"/>
      <c r="E104" s="270"/>
      <c r="F104" s="270"/>
      <c r="G104" s="270"/>
    </row>
    <row r="105" spans="1:7">
      <c r="A105" s="182"/>
      <c r="D105" s="358"/>
      <c r="E105" s="270"/>
      <c r="F105" s="270"/>
      <c r="G105" s="270"/>
    </row>
    <row r="106" spans="1:7">
      <c r="A106" s="182"/>
      <c r="D106" s="358"/>
      <c r="E106" s="270"/>
      <c r="F106" s="270"/>
      <c r="G106" s="270"/>
    </row>
    <row r="107" spans="1:7">
      <c r="A107" s="182"/>
      <c r="D107" s="358"/>
      <c r="E107" s="270"/>
      <c r="F107" s="270"/>
      <c r="G107" s="270"/>
    </row>
    <row r="108" spans="1:7">
      <c r="A108" s="182"/>
      <c r="D108" s="358"/>
      <c r="E108" s="270"/>
      <c r="F108" s="270"/>
      <c r="G108" s="270"/>
    </row>
    <row r="109" spans="1:7">
      <c r="A109" s="182"/>
      <c r="D109" s="358"/>
      <c r="E109" s="270"/>
      <c r="F109" s="270"/>
      <c r="G109" s="270"/>
    </row>
    <row r="110" spans="1:7">
      <c r="A110" s="182"/>
      <c r="D110" s="358"/>
      <c r="E110" s="270"/>
      <c r="F110" s="270"/>
      <c r="G110" s="270"/>
    </row>
    <row r="111" spans="1:7">
      <c r="A111" s="182"/>
    </row>
    <row r="112" spans="1:7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  <row r="155" spans="1:1">
      <c r="A155" s="183"/>
    </row>
    <row r="156" spans="1:1">
      <c r="A156" s="183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  <row r="185" spans="1:1">
      <c r="A185" s="183"/>
    </row>
    <row r="186" spans="1:1">
      <c r="A186" s="183"/>
    </row>
    <row r="187" spans="1:1">
      <c r="A187" s="183"/>
    </row>
    <row r="188" spans="1:1">
      <c r="A188" s="183"/>
    </row>
    <row r="189" spans="1:1">
      <c r="A189" s="183"/>
    </row>
    <row r="190" spans="1:1">
      <c r="A190" s="183"/>
    </row>
    <row r="191" spans="1:1">
      <c r="A191" s="183"/>
    </row>
    <row r="192" spans="1:1">
      <c r="A192" s="183"/>
    </row>
    <row r="193" spans="1:1">
      <c r="A193" s="183"/>
    </row>
    <row r="194" spans="1:1">
      <c r="A194" s="183"/>
    </row>
    <row r="195" spans="1:1">
      <c r="A195" s="183"/>
    </row>
    <row r="196" spans="1:1">
      <c r="A196" s="183"/>
    </row>
    <row r="197" spans="1:1">
      <c r="A197" s="183"/>
    </row>
    <row r="198" spans="1:1">
      <c r="A198" s="183"/>
    </row>
    <row r="199" spans="1:1">
      <c r="A199" s="183"/>
    </row>
    <row r="200" spans="1:1">
      <c r="A200" s="183"/>
    </row>
    <row r="201" spans="1:1">
      <c r="A201" s="183"/>
    </row>
    <row r="202" spans="1:1">
      <c r="A202" s="183"/>
    </row>
    <row r="203" spans="1:1">
      <c r="A203" s="183"/>
    </row>
    <row r="204" spans="1:1">
      <c r="A204" s="183"/>
    </row>
    <row r="205" spans="1:1">
      <c r="A205" s="183"/>
    </row>
    <row r="206" spans="1:1">
      <c r="A206" s="183"/>
    </row>
    <row r="207" spans="1:1">
      <c r="A207" s="183"/>
    </row>
    <row r="208" spans="1:1">
      <c r="A208" s="183"/>
    </row>
    <row r="209" spans="1:1">
      <c r="A209" s="183"/>
    </row>
    <row r="210" spans="1:1">
      <c r="A210" s="183"/>
    </row>
    <row r="211" spans="1:1">
      <c r="A211" s="183"/>
    </row>
    <row r="212" spans="1:1">
      <c r="A212" s="183"/>
    </row>
    <row r="213" spans="1:1">
      <c r="A213" s="183"/>
    </row>
    <row r="214" spans="1:1">
      <c r="A214" s="183"/>
    </row>
    <row r="215" spans="1:1">
      <c r="A215" s="183"/>
    </row>
    <row r="216" spans="1:1">
      <c r="A216" s="183"/>
    </row>
    <row r="217" spans="1:1">
      <c r="A217" s="183"/>
    </row>
    <row r="218" spans="1:1">
      <c r="A218" s="183"/>
    </row>
    <row r="219" spans="1:1">
      <c r="A219" s="183"/>
    </row>
    <row r="220" spans="1:1">
      <c r="A220" s="183"/>
    </row>
    <row r="221" spans="1:1">
      <c r="A221" s="183"/>
    </row>
    <row r="222" spans="1:1">
      <c r="A222" s="183"/>
    </row>
    <row r="223" spans="1:1">
      <c r="A223" s="183"/>
    </row>
    <row r="224" spans="1:1">
      <c r="A224" s="183"/>
    </row>
    <row r="225" spans="1:1">
      <c r="A225" s="183"/>
    </row>
    <row r="226" spans="1:1">
      <c r="A226" s="183"/>
    </row>
    <row r="227" spans="1:1">
      <c r="A227" s="183"/>
    </row>
    <row r="228" spans="1:1">
      <c r="A228" s="183"/>
    </row>
    <row r="229" spans="1:1">
      <c r="A229" s="183"/>
    </row>
    <row r="230" spans="1:1">
      <c r="A230" s="183"/>
    </row>
    <row r="231" spans="1:1">
      <c r="A231" s="183"/>
    </row>
    <row r="232" spans="1:1">
      <c r="A232" s="183"/>
    </row>
    <row r="233" spans="1:1">
      <c r="A233" s="183"/>
    </row>
    <row r="234" spans="1:1">
      <c r="A234" s="183"/>
    </row>
    <row r="235" spans="1:1">
      <c r="A235" s="183"/>
    </row>
    <row r="236" spans="1:1">
      <c r="A236" s="183"/>
    </row>
    <row r="237" spans="1:1">
      <c r="A237" s="183"/>
    </row>
    <row r="238" spans="1:1">
      <c r="A238" s="183"/>
    </row>
    <row r="239" spans="1:1">
      <c r="A239" s="183"/>
    </row>
    <row r="240" spans="1:1">
      <c r="A240" s="183"/>
    </row>
    <row r="241" spans="1:1">
      <c r="A241" s="183"/>
    </row>
    <row r="242" spans="1:1">
      <c r="A242" s="183"/>
    </row>
    <row r="243" spans="1:1">
      <c r="A243" s="183"/>
    </row>
    <row r="244" spans="1:1">
      <c r="A244" s="183"/>
    </row>
    <row r="245" spans="1:1">
      <c r="A245" s="183"/>
    </row>
    <row r="246" spans="1:1">
      <c r="A246" s="183"/>
    </row>
    <row r="247" spans="1:1">
      <c r="A247" s="183"/>
    </row>
    <row r="248" spans="1:1">
      <c r="A248" s="183"/>
    </row>
    <row r="249" spans="1:1">
      <c r="A249" s="183"/>
    </row>
    <row r="250" spans="1:1">
      <c r="A250" s="183"/>
    </row>
    <row r="251" spans="1:1">
      <c r="A251" s="183"/>
    </row>
    <row r="252" spans="1:1">
      <c r="A252" s="183"/>
    </row>
    <row r="253" spans="1:1">
      <c r="A253" s="183"/>
    </row>
    <row r="254" spans="1:1">
      <c r="A254" s="183"/>
    </row>
    <row r="255" spans="1:1">
      <c r="A255" s="183"/>
    </row>
    <row r="256" spans="1:1">
      <c r="A256" s="183"/>
    </row>
    <row r="257" spans="1:1">
      <c r="A257" s="183"/>
    </row>
    <row r="258" spans="1:1">
      <c r="A258" s="183"/>
    </row>
    <row r="259" spans="1:1">
      <c r="A259" s="183"/>
    </row>
    <row r="260" spans="1:1">
      <c r="A260" s="183"/>
    </row>
    <row r="261" spans="1:1">
      <c r="A261" s="183"/>
    </row>
    <row r="262" spans="1:1">
      <c r="A262" s="183"/>
    </row>
    <row r="263" spans="1:1">
      <c r="A263" s="183"/>
    </row>
    <row r="264" spans="1:1">
      <c r="A264" s="183"/>
    </row>
    <row r="265" spans="1:1">
      <c r="A265" s="183"/>
    </row>
    <row r="266" spans="1:1">
      <c r="A266" s="183"/>
    </row>
    <row r="267" spans="1:1">
      <c r="A267" s="183"/>
    </row>
    <row r="268" spans="1:1">
      <c r="A268" s="183"/>
    </row>
    <row r="269" spans="1:1">
      <c r="A269" s="183"/>
    </row>
    <row r="270" spans="1:1">
      <c r="A270" s="183"/>
    </row>
    <row r="271" spans="1:1">
      <c r="A271" s="183"/>
    </row>
    <row r="272" spans="1:1">
      <c r="A272" s="183"/>
    </row>
    <row r="273" spans="1:1">
      <c r="A273" s="183"/>
    </row>
    <row r="274" spans="1:1">
      <c r="A274" s="183"/>
    </row>
    <row r="275" spans="1:1">
      <c r="A275" s="183"/>
    </row>
    <row r="276" spans="1:1">
      <c r="A276" s="183"/>
    </row>
    <row r="277" spans="1:1">
      <c r="A277" s="183"/>
    </row>
    <row r="278" spans="1:1">
      <c r="A278" s="183"/>
    </row>
  </sheetData>
  <mergeCells count="5">
    <mergeCell ref="F56:G56"/>
    <mergeCell ref="F55:G55"/>
    <mergeCell ref="B55:D55"/>
    <mergeCell ref="B56:D56"/>
    <mergeCell ref="A2:G2"/>
  </mergeCells>
  <pageMargins left="0.23622047244094491" right="0.15748031496062992" top="0.19685039370078741" bottom="0.19685039370078741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84"/>
  <sheetViews>
    <sheetView view="pageBreakPreview" topLeftCell="A4" zoomScale="55" zoomScaleNormal="75" zoomScaleSheetLayoutView="55" workbookViewId="0">
      <selection activeCell="D10" sqref="D10"/>
    </sheetView>
  </sheetViews>
  <sheetFormatPr defaultColWidth="9.08984375" defaultRowHeight="18"/>
  <cols>
    <col min="1" max="1" width="80.08984375" style="230" customWidth="1"/>
    <col min="2" max="2" width="12.6328125" style="231" customWidth="1"/>
    <col min="3" max="7" width="25.6328125" style="231" customWidth="1"/>
    <col min="8" max="8" width="21.08984375" style="231" customWidth="1"/>
    <col min="9" max="9" width="9.54296875" style="230" customWidth="1"/>
    <col min="10" max="10" width="9.90625" style="230" customWidth="1"/>
    <col min="11" max="16384" width="9.08984375" style="230"/>
  </cols>
  <sheetData>
    <row r="1" spans="1:9" ht="20">
      <c r="H1" s="160" t="s">
        <v>360</v>
      </c>
    </row>
    <row r="2" spans="1:9" ht="39" customHeight="1">
      <c r="A2" s="417" t="s">
        <v>132</v>
      </c>
      <c r="B2" s="417"/>
      <c r="C2" s="417"/>
      <c r="D2" s="417"/>
      <c r="E2" s="417"/>
      <c r="F2" s="417"/>
      <c r="G2" s="417"/>
      <c r="H2" s="417"/>
    </row>
    <row r="3" spans="1:9" ht="30" customHeight="1">
      <c r="A3" s="422" t="s">
        <v>398</v>
      </c>
      <c r="B3" s="422"/>
      <c r="C3" s="422"/>
      <c r="D3" s="422"/>
      <c r="E3" s="422"/>
      <c r="F3" s="422"/>
      <c r="G3" s="422"/>
      <c r="H3" s="422"/>
    </row>
    <row r="4" spans="1:9" ht="58.5" customHeight="1">
      <c r="A4" s="420" t="s">
        <v>162</v>
      </c>
      <c r="B4" s="399" t="s">
        <v>18</v>
      </c>
      <c r="C4" s="399" t="s">
        <v>141</v>
      </c>
      <c r="D4" s="399"/>
      <c r="E4" s="419" t="s">
        <v>445</v>
      </c>
      <c r="F4" s="419"/>
      <c r="G4" s="419"/>
      <c r="H4" s="419"/>
    </row>
    <row r="5" spans="1:9" ht="68.25" customHeight="1">
      <c r="A5" s="421"/>
      <c r="B5" s="399"/>
      <c r="C5" s="164" t="s">
        <v>443</v>
      </c>
      <c r="D5" s="164" t="s">
        <v>444</v>
      </c>
      <c r="E5" s="164" t="s">
        <v>152</v>
      </c>
      <c r="F5" s="164" t="s">
        <v>147</v>
      </c>
      <c r="G5" s="165" t="s">
        <v>158</v>
      </c>
      <c r="H5" s="165" t="s">
        <v>159</v>
      </c>
    </row>
    <row r="6" spans="1:9" ht="33.75" customHeight="1">
      <c r="A6" s="163">
        <v>1</v>
      </c>
      <c r="B6" s="164">
        <v>2</v>
      </c>
      <c r="C6" s="163">
        <v>3</v>
      </c>
      <c r="D6" s="164">
        <v>4</v>
      </c>
      <c r="E6" s="163">
        <v>5</v>
      </c>
      <c r="F6" s="164">
        <v>6</v>
      </c>
      <c r="G6" s="163">
        <v>7</v>
      </c>
      <c r="H6" s="164">
        <v>8</v>
      </c>
    </row>
    <row r="7" spans="1:9" s="166" customFormat="1" ht="71.25" customHeight="1">
      <c r="A7" s="167" t="s">
        <v>69</v>
      </c>
      <c r="B7" s="318">
        <v>4000</v>
      </c>
      <c r="C7" s="187">
        <f>SUM(C8:C13)</f>
        <v>466.4</v>
      </c>
      <c r="D7" s="187">
        <f>SUM(D8:D13)</f>
        <v>842.19999999999993</v>
      </c>
      <c r="E7" s="187">
        <f>SUM(E8:E13)</f>
        <v>386.3</v>
      </c>
      <c r="F7" s="187">
        <f>SUM(F8:F13)</f>
        <v>842.19999999999993</v>
      </c>
      <c r="G7" s="187">
        <f>F7-E7</f>
        <v>455.89999999999992</v>
      </c>
      <c r="H7" s="188">
        <f>(F7/E7)*100</f>
        <v>218.01708516696868</v>
      </c>
    </row>
    <row r="8" spans="1:9" ht="62.25" customHeight="1">
      <c r="A8" s="170" t="s">
        <v>1</v>
      </c>
      <c r="B8" s="319" t="s">
        <v>135</v>
      </c>
      <c r="C8" s="184"/>
      <c r="D8" s="184"/>
      <c r="E8" s="184"/>
      <c r="F8" s="184"/>
      <c r="G8" s="184">
        <f t="shared" ref="G8:G13" si="0">F8-E8</f>
        <v>0</v>
      </c>
      <c r="H8" s="274" t="e">
        <f t="shared" ref="H8:H13" si="1">(F8/E8)*100</f>
        <v>#DIV/0!</v>
      </c>
    </row>
    <row r="9" spans="1:9" ht="57.75" customHeight="1">
      <c r="A9" s="170" t="s">
        <v>2</v>
      </c>
      <c r="B9" s="319">
        <v>4020</v>
      </c>
      <c r="C9" s="184">
        <v>101.3</v>
      </c>
      <c r="D9" s="184">
        <v>619.29999999999995</v>
      </c>
      <c r="E9" s="184">
        <v>150</v>
      </c>
      <c r="F9" s="184">
        <v>619.29999999999995</v>
      </c>
      <c r="G9" s="184">
        <f t="shared" si="0"/>
        <v>469.29999999999995</v>
      </c>
      <c r="H9" s="185">
        <f t="shared" si="1"/>
        <v>412.86666666666667</v>
      </c>
    </row>
    <row r="10" spans="1:9" ht="70.5" customHeight="1">
      <c r="A10" s="170" t="s">
        <v>28</v>
      </c>
      <c r="B10" s="319">
        <v>4030</v>
      </c>
      <c r="C10" s="184">
        <v>43.8</v>
      </c>
      <c r="D10" s="184">
        <v>19.8</v>
      </c>
      <c r="E10" s="184">
        <v>5</v>
      </c>
      <c r="F10" s="184">
        <v>19.8</v>
      </c>
      <c r="G10" s="184">
        <f t="shared" si="0"/>
        <v>14.8</v>
      </c>
      <c r="H10" s="185">
        <f t="shared" si="1"/>
        <v>396</v>
      </c>
    </row>
    <row r="11" spans="1:9" ht="59.25" customHeight="1">
      <c r="A11" s="170" t="s">
        <v>3</v>
      </c>
      <c r="B11" s="319">
        <v>4040</v>
      </c>
      <c r="C11" s="184">
        <v>8.8000000000000007</v>
      </c>
      <c r="D11" s="184"/>
      <c r="E11" s="184"/>
      <c r="F11" s="184"/>
      <c r="G11" s="184">
        <f t="shared" si="0"/>
        <v>0</v>
      </c>
      <c r="H11" s="274" t="e">
        <f t="shared" si="1"/>
        <v>#DIV/0!</v>
      </c>
    </row>
    <row r="12" spans="1:9" ht="70.5" customHeight="1">
      <c r="A12" s="170" t="s">
        <v>60</v>
      </c>
      <c r="B12" s="319">
        <v>4050</v>
      </c>
      <c r="C12" s="184"/>
      <c r="D12" s="184"/>
      <c r="E12" s="184"/>
      <c r="F12" s="184"/>
      <c r="G12" s="184">
        <f t="shared" si="0"/>
        <v>0</v>
      </c>
      <c r="H12" s="274" t="e">
        <f t="shared" si="1"/>
        <v>#DIV/0!</v>
      </c>
    </row>
    <row r="13" spans="1:9" ht="59.25" customHeight="1">
      <c r="A13" s="170" t="s">
        <v>212</v>
      </c>
      <c r="B13" s="319">
        <v>4060</v>
      </c>
      <c r="C13" s="184">
        <v>312.5</v>
      </c>
      <c r="D13" s="184">
        <v>203.1</v>
      </c>
      <c r="E13" s="184">
        <v>231.3</v>
      </c>
      <c r="F13" s="184">
        <v>203.1</v>
      </c>
      <c r="G13" s="184">
        <f t="shared" si="0"/>
        <v>-28.200000000000017</v>
      </c>
      <c r="H13" s="185">
        <f t="shared" si="1"/>
        <v>87.808041504539545</v>
      </c>
    </row>
    <row r="14" spans="1:9" ht="20.5">
      <c r="A14" s="180"/>
      <c r="B14" s="180"/>
      <c r="C14" s="180"/>
      <c r="D14" s="180"/>
      <c r="E14" s="180"/>
      <c r="F14" s="180"/>
      <c r="G14" s="180"/>
      <c r="H14" s="180"/>
    </row>
    <row r="15" spans="1:9" ht="20.5">
      <c r="A15" s="180"/>
      <c r="B15" s="180"/>
      <c r="C15" s="180"/>
      <c r="D15" s="180"/>
      <c r="E15" s="180"/>
      <c r="F15" s="180"/>
      <c r="G15" s="180"/>
      <c r="H15" s="180"/>
    </row>
    <row r="16" spans="1:9" s="173" customFormat="1" ht="19.5" customHeight="1">
      <c r="A16" s="320"/>
      <c r="B16" s="298"/>
      <c r="C16" s="298"/>
      <c r="D16" s="298"/>
      <c r="E16" s="298"/>
      <c r="F16" s="298"/>
      <c r="G16" s="298"/>
      <c r="H16" s="298"/>
      <c r="I16" s="230"/>
    </row>
    <row r="17" spans="1:8" ht="54" customHeight="1">
      <c r="A17" s="177" t="s">
        <v>374</v>
      </c>
      <c r="B17" s="178"/>
      <c r="C17" s="402" t="s">
        <v>143</v>
      </c>
      <c r="D17" s="402"/>
      <c r="E17" s="179"/>
      <c r="F17" s="394" t="s">
        <v>496</v>
      </c>
      <c r="G17" s="394"/>
      <c r="H17" s="180"/>
    </row>
    <row r="18" spans="1:8" s="173" customFormat="1" ht="37.5" customHeight="1">
      <c r="A18" s="231" t="s">
        <v>65</v>
      </c>
      <c r="B18" s="230"/>
      <c r="C18" s="396" t="s">
        <v>66</v>
      </c>
      <c r="D18" s="396"/>
      <c r="E18" s="230"/>
      <c r="F18" s="397" t="s">
        <v>182</v>
      </c>
      <c r="G18" s="397"/>
    </row>
    <row r="19" spans="1:8">
      <c r="A19" s="183"/>
    </row>
    <row r="20" spans="1:8">
      <c r="A20" s="183"/>
    </row>
    <row r="21" spans="1:8">
      <c r="A21" s="183"/>
    </row>
    <row r="22" spans="1:8">
      <c r="A22" s="183"/>
    </row>
    <row r="23" spans="1:8">
      <c r="A23" s="183"/>
    </row>
    <row r="24" spans="1:8">
      <c r="A24" s="183"/>
    </row>
    <row r="25" spans="1:8">
      <c r="A25" s="183"/>
    </row>
    <row r="26" spans="1:8">
      <c r="A26" s="183"/>
    </row>
    <row r="27" spans="1:8">
      <c r="A27" s="183"/>
    </row>
    <row r="28" spans="1:8">
      <c r="A28" s="183"/>
    </row>
    <row r="29" spans="1:8">
      <c r="A29" s="183"/>
    </row>
    <row r="30" spans="1:8">
      <c r="A30" s="183"/>
    </row>
    <row r="31" spans="1:8">
      <c r="A31" s="183"/>
    </row>
    <row r="32" spans="1:8">
      <c r="A32" s="183"/>
    </row>
    <row r="33" spans="1:1">
      <c r="A33" s="183"/>
    </row>
    <row r="34" spans="1:1">
      <c r="A34" s="183"/>
    </row>
    <row r="35" spans="1:1">
      <c r="A35" s="183"/>
    </row>
    <row r="36" spans="1:1">
      <c r="A36" s="183"/>
    </row>
    <row r="37" spans="1:1">
      <c r="A37" s="183"/>
    </row>
    <row r="38" spans="1:1">
      <c r="A38" s="183"/>
    </row>
    <row r="39" spans="1:1">
      <c r="A39" s="183"/>
    </row>
    <row r="40" spans="1:1">
      <c r="A40" s="183"/>
    </row>
    <row r="41" spans="1:1">
      <c r="A41" s="183"/>
    </row>
    <row r="42" spans="1:1">
      <c r="A42" s="183"/>
    </row>
    <row r="43" spans="1:1">
      <c r="A43" s="183"/>
    </row>
    <row r="44" spans="1:1">
      <c r="A44" s="183"/>
    </row>
    <row r="45" spans="1:1">
      <c r="A45" s="183"/>
    </row>
    <row r="46" spans="1:1">
      <c r="A46" s="183"/>
    </row>
    <row r="47" spans="1:1">
      <c r="A47" s="183"/>
    </row>
    <row r="48" spans="1:1">
      <c r="A48" s="183"/>
    </row>
    <row r="49" spans="1:1">
      <c r="A49" s="183"/>
    </row>
    <row r="50" spans="1:1">
      <c r="A50" s="183"/>
    </row>
    <row r="51" spans="1:1">
      <c r="A51" s="183"/>
    </row>
    <row r="52" spans="1:1">
      <c r="A52" s="183"/>
    </row>
    <row r="53" spans="1:1">
      <c r="A53" s="183"/>
    </row>
    <row r="54" spans="1:1">
      <c r="A54" s="183"/>
    </row>
    <row r="55" spans="1:1">
      <c r="A55" s="183"/>
    </row>
    <row r="56" spans="1:1">
      <c r="A56" s="183"/>
    </row>
    <row r="57" spans="1:1">
      <c r="A57" s="183"/>
    </row>
    <row r="58" spans="1:1">
      <c r="A58" s="183"/>
    </row>
    <row r="59" spans="1:1">
      <c r="A59" s="183"/>
    </row>
    <row r="60" spans="1:1">
      <c r="A60" s="183"/>
    </row>
    <row r="61" spans="1:1">
      <c r="A61" s="183"/>
    </row>
    <row r="62" spans="1:1">
      <c r="A62" s="183"/>
    </row>
    <row r="63" spans="1:1">
      <c r="A63" s="183"/>
    </row>
    <row r="64" spans="1:1">
      <c r="A64" s="183"/>
    </row>
    <row r="65" spans="1:1">
      <c r="A65" s="183"/>
    </row>
    <row r="66" spans="1:1">
      <c r="A66" s="183"/>
    </row>
    <row r="67" spans="1:1">
      <c r="A67" s="183"/>
    </row>
    <row r="68" spans="1:1">
      <c r="A68" s="183"/>
    </row>
    <row r="69" spans="1:1">
      <c r="A69" s="183"/>
    </row>
    <row r="70" spans="1:1">
      <c r="A70" s="183"/>
    </row>
    <row r="71" spans="1:1">
      <c r="A71" s="183"/>
    </row>
    <row r="72" spans="1:1">
      <c r="A72" s="183"/>
    </row>
    <row r="73" spans="1:1">
      <c r="A73" s="183"/>
    </row>
    <row r="74" spans="1:1">
      <c r="A74" s="183"/>
    </row>
    <row r="75" spans="1:1">
      <c r="A75" s="183"/>
    </row>
    <row r="76" spans="1:1">
      <c r="A76" s="183"/>
    </row>
    <row r="77" spans="1:1">
      <c r="A77" s="183"/>
    </row>
    <row r="78" spans="1:1">
      <c r="A78" s="183"/>
    </row>
    <row r="79" spans="1:1">
      <c r="A79" s="183"/>
    </row>
    <row r="80" spans="1:1">
      <c r="A80" s="183"/>
    </row>
    <row r="81" spans="1:1">
      <c r="A81" s="183"/>
    </row>
    <row r="82" spans="1:1">
      <c r="A82" s="183"/>
    </row>
    <row r="83" spans="1:1">
      <c r="A83" s="183"/>
    </row>
    <row r="84" spans="1:1">
      <c r="A84" s="183"/>
    </row>
    <row r="85" spans="1:1">
      <c r="A85" s="183"/>
    </row>
    <row r="86" spans="1:1">
      <c r="A86" s="183"/>
    </row>
    <row r="87" spans="1:1">
      <c r="A87" s="183"/>
    </row>
    <row r="88" spans="1:1">
      <c r="A88" s="183"/>
    </row>
    <row r="89" spans="1:1">
      <c r="A89" s="183"/>
    </row>
    <row r="90" spans="1:1">
      <c r="A90" s="183"/>
    </row>
    <row r="91" spans="1:1">
      <c r="A91" s="183"/>
    </row>
    <row r="92" spans="1:1">
      <c r="A92" s="183"/>
    </row>
    <row r="93" spans="1:1">
      <c r="A93" s="183"/>
    </row>
    <row r="94" spans="1:1">
      <c r="A94" s="183"/>
    </row>
    <row r="95" spans="1:1">
      <c r="A95" s="183"/>
    </row>
    <row r="96" spans="1:1">
      <c r="A96" s="183"/>
    </row>
    <row r="97" spans="1:1">
      <c r="A97" s="183"/>
    </row>
    <row r="98" spans="1:1">
      <c r="A98" s="183"/>
    </row>
    <row r="99" spans="1:1">
      <c r="A99" s="183"/>
    </row>
    <row r="100" spans="1:1">
      <c r="A100" s="183"/>
    </row>
    <row r="101" spans="1:1">
      <c r="A101" s="183"/>
    </row>
    <row r="102" spans="1:1">
      <c r="A102" s="183"/>
    </row>
    <row r="103" spans="1:1">
      <c r="A103" s="183"/>
    </row>
    <row r="104" spans="1:1">
      <c r="A104" s="183"/>
    </row>
    <row r="105" spans="1:1">
      <c r="A105" s="183"/>
    </row>
    <row r="106" spans="1:1">
      <c r="A106" s="183"/>
    </row>
    <row r="107" spans="1:1">
      <c r="A107" s="183"/>
    </row>
    <row r="108" spans="1:1">
      <c r="A108" s="183"/>
    </row>
    <row r="109" spans="1:1">
      <c r="A109" s="183"/>
    </row>
    <row r="110" spans="1:1">
      <c r="A110" s="183"/>
    </row>
    <row r="111" spans="1:1">
      <c r="A111" s="183"/>
    </row>
    <row r="112" spans="1:1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  <row r="155" spans="1:1">
      <c r="A155" s="183"/>
    </row>
    <row r="156" spans="1:1">
      <c r="A156" s="183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ageMargins left="0.23622047244094491" right="0.15748031496062992" top="0.19685039370078741" bottom="0.19685039370078741" header="0.27559055118110237" footer="0.19685039370078741"/>
  <pageSetup paperSize="9" scale="60" firstPageNumber="9" orientation="landscape" useFirstPageNumber="1" r:id="rId1"/>
  <headerFooter alignWithMargins="0"/>
  <ignoredErrors>
    <ignoredError sqref="B8" numberStoredAsText="1"/>
    <ignoredError sqref="H13 H7:H1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269"/>
  <sheetViews>
    <sheetView view="pageBreakPreview" topLeftCell="A26" zoomScale="60" zoomScaleNormal="100" workbookViewId="0">
      <selection activeCell="E35" sqref="E35:E42"/>
    </sheetView>
  </sheetViews>
  <sheetFormatPr defaultColWidth="9.08984375" defaultRowHeight="18"/>
  <cols>
    <col min="1" max="1" width="77.6328125" style="230" customWidth="1"/>
    <col min="2" max="2" width="16" style="355" customWidth="1"/>
    <col min="3" max="3" width="19.90625" style="355" customWidth="1"/>
    <col min="4" max="4" width="21.36328125" style="355" customWidth="1"/>
    <col min="5" max="5" width="23.453125" style="355" customWidth="1"/>
    <col min="6" max="6" width="22.36328125" style="355" customWidth="1"/>
    <col min="7" max="7" width="24.08984375" style="355" customWidth="1"/>
    <col min="8" max="16384" width="9.08984375" style="230"/>
  </cols>
  <sheetData>
    <row r="1" spans="1:7" ht="2.25" customHeight="1"/>
    <row r="2" spans="1:7" ht="33.75" customHeight="1">
      <c r="A2" s="423" t="s">
        <v>437</v>
      </c>
      <c r="B2" s="423"/>
      <c r="C2" s="423"/>
      <c r="D2" s="423"/>
      <c r="E2" s="423"/>
      <c r="F2" s="423"/>
      <c r="G2" s="423"/>
    </row>
    <row r="3" spans="1:7" ht="28.5" customHeight="1">
      <c r="A3" s="357"/>
      <c r="B3" s="162"/>
      <c r="C3" s="162"/>
      <c r="D3" s="357"/>
      <c r="E3" s="357"/>
      <c r="F3" s="357"/>
      <c r="G3" s="162" t="s">
        <v>440</v>
      </c>
    </row>
    <row r="4" spans="1:7" ht="54.75" customHeight="1">
      <c r="A4" s="257" t="s">
        <v>162</v>
      </c>
      <c r="B4" s="214" t="s">
        <v>18</v>
      </c>
      <c r="C4" s="214" t="s">
        <v>448</v>
      </c>
      <c r="D4" s="214" t="s">
        <v>450</v>
      </c>
      <c r="E4" s="214" t="s">
        <v>449</v>
      </c>
      <c r="F4" s="214" t="s">
        <v>413</v>
      </c>
      <c r="G4" s="258" t="s">
        <v>452</v>
      </c>
    </row>
    <row r="5" spans="1:7" ht="23.25" customHeight="1">
      <c r="A5" s="222">
        <v>1</v>
      </c>
      <c r="B5" s="359">
        <v>2</v>
      </c>
      <c r="C5" s="359">
        <v>3</v>
      </c>
      <c r="D5" s="359">
        <v>4</v>
      </c>
      <c r="E5" s="359">
        <v>5</v>
      </c>
      <c r="F5" s="359">
        <v>6</v>
      </c>
      <c r="G5" s="359">
        <v>7</v>
      </c>
    </row>
    <row r="6" spans="1:7" ht="42.75" customHeight="1">
      <c r="A6" s="304" t="s">
        <v>69</v>
      </c>
      <c r="B6" s="325">
        <v>4000</v>
      </c>
      <c r="C6" s="233">
        <f>C7+C24+C43+C45</f>
        <v>466.40000000000003</v>
      </c>
      <c r="D6" s="233">
        <f>D7+D24+D43+D45</f>
        <v>386.3</v>
      </c>
      <c r="E6" s="233">
        <f>E7+E24+E43+E45</f>
        <v>842.19999999999993</v>
      </c>
      <c r="F6" s="233">
        <f>E6-D6</f>
        <v>455.89999999999992</v>
      </c>
      <c r="G6" s="233">
        <f>(E6/D6)*100</f>
        <v>218.01708516696868</v>
      </c>
    </row>
    <row r="7" spans="1:7" s="166" customFormat="1" ht="33" customHeight="1">
      <c r="A7" s="322" t="s">
        <v>2</v>
      </c>
      <c r="B7" s="324">
        <v>4020</v>
      </c>
      <c r="C7" s="345">
        <f>SUM(C8:C15)</f>
        <v>101.30000000000001</v>
      </c>
      <c r="D7" s="345">
        <f>SUM(D8:D15)</f>
        <v>150</v>
      </c>
      <c r="E7" s="345">
        <f>SUM(E8:E23)</f>
        <v>619.29999999999995</v>
      </c>
      <c r="F7" s="346">
        <f t="shared" ref="F7:F46" si="0">E7-D7</f>
        <v>469.29999999999995</v>
      </c>
      <c r="G7" s="346">
        <f t="shared" ref="G7:G46" si="1">(E7/D7)*100</f>
        <v>412.86666666666667</v>
      </c>
    </row>
    <row r="8" spans="1:7" s="166" customFormat="1" ht="34.5" customHeight="1">
      <c r="A8" s="223" t="s">
        <v>537</v>
      </c>
      <c r="B8" s="308"/>
      <c r="C8" s="317">
        <v>22</v>
      </c>
      <c r="D8" s="234"/>
      <c r="E8" s="234"/>
      <c r="F8" s="234"/>
      <c r="G8" s="234"/>
    </row>
    <row r="9" spans="1:7" s="166" customFormat="1" ht="34.5" customHeight="1">
      <c r="A9" s="223" t="s">
        <v>555</v>
      </c>
      <c r="B9" s="308"/>
      <c r="C9" s="317">
        <v>8.1</v>
      </c>
      <c r="D9" s="234"/>
      <c r="E9" s="234"/>
      <c r="F9" s="234"/>
      <c r="G9" s="234"/>
    </row>
    <row r="10" spans="1:7" s="166" customFormat="1" ht="34.5" customHeight="1">
      <c r="A10" s="223" t="s">
        <v>556</v>
      </c>
      <c r="B10" s="308"/>
      <c r="C10" s="317">
        <v>19.8</v>
      </c>
      <c r="D10" s="234"/>
      <c r="E10" s="234"/>
      <c r="F10" s="234">
        <f t="shared" si="0"/>
        <v>0</v>
      </c>
      <c r="G10" s="282" t="e">
        <f t="shared" si="1"/>
        <v>#DIV/0!</v>
      </c>
    </row>
    <row r="11" spans="1:7" s="166" customFormat="1" ht="34.5" customHeight="1">
      <c r="A11" s="223" t="s">
        <v>540</v>
      </c>
      <c r="B11" s="308"/>
      <c r="C11" s="317">
        <v>9.9</v>
      </c>
      <c r="D11" s="234"/>
      <c r="E11" s="234"/>
      <c r="F11" s="234"/>
      <c r="G11" s="282"/>
    </row>
    <row r="12" spans="1:7" s="166" customFormat="1" ht="34.5" customHeight="1">
      <c r="A12" s="223" t="s">
        <v>579</v>
      </c>
      <c r="B12" s="308"/>
      <c r="C12" s="317">
        <v>41.5</v>
      </c>
      <c r="D12" s="234"/>
      <c r="E12" s="234"/>
      <c r="F12" s="234">
        <f>E12-D12</f>
        <v>0</v>
      </c>
      <c r="G12" s="282" t="e">
        <f>(E12/D12)*100</f>
        <v>#DIV/0!</v>
      </c>
    </row>
    <row r="13" spans="1:7" s="166" customFormat="1" ht="34.5" customHeight="1">
      <c r="A13" s="223" t="s">
        <v>557</v>
      </c>
      <c r="B13" s="308"/>
      <c r="C13" s="317"/>
      <c r="D13" s="234"/>
      <c r="E13" s="234">
        <v>20.9</v>
      </c>
      <c r="F13" s="234">
        <f t="shared" ref="F13:F22" si="2">E13-D13</f>
        <v>20.9</v>
      </c>
      <c r="G13" s="282" t="e">
        <f t="shared" ref="G13:G18" si="3">(E13/D13)*100</f>
        <v>#DIV/0!</v>
      </c>
    </row>
    <row r="14" spans="1:7" s="166" customFormat="1" ht="34.5" customHeight="1">
      <c r="A14" s="223" t="s">
        <v>581</v>
      </c>
      <c r="B14" s="308"/>
      <c r="C14" s="317"/>
      <c r="D14" s="234">
        <v>125</v>
      </c>
      <c r="E14" s="234">
        <v>107.5</v>
      </c>
      <c r="F14" s="234">
        <f t="shared" si="2"/>
        <v>-17.5</v>
      </c>
      <c r="G14" s="234">
        <f t="shared" si="3"/>
        <v>86</v>
      </c>
    </row>
    <row r="15" spans="1:7" s="166" customFormat="1" ht="34.5" customHeight="1">
      <c r="A15" s="223" t="s">
        <v>580</v>
      </c>
      <c r="B15" s="308"/>
      <c r="C15" s="317"/>
      <c r="D15" s="234">
        <v>25</v>
      </c>
      <c r="E15" s="234">
        <v>25</v>
      </c>
      <c r="F15" s="234">
        <f t="shared" si="2"/>
        <v>0</v>
      </c>
      <c r="G15" s="234">
        <f t="shared" si="3"/>
        <v>100</v>
      </c>
    </row>
    <row r="16" spans="1:7" s="166" customFormat="1" ht="34.5" customHeight="1">
      <c r="A16" s="223" t="s">
        <v>560</v>
      </c>
      <c r="B16" s="308"/>
      <c r="C16" s="317"/>
      <c r="D16" s="234"/>
      <c r="E16" s="234">
        <v>4.3</v>
      </c>
      <c r="F16" s="234">
        <f t="shared" si="2"/>
        <v>4.3</v>
      </c>
      <c r="G16" s="282" t="e">
        <f t="shared" si="3"/>
        <v>#DIV/0!</v>
      </c>
    </row>
    <row r="17" spans="1:7" s="166" customFormat="1" ht="34.5" customHeight="1">
      <c r="A17" s="223" t="s">
        <v>561</v>
      </c>
      <c r="B17" s="308"/>
      <c r="C17" s="317"/>
      <c r="D17" s="234"/>
      <c r="E17" s="234">
        <v>5</v>
      </c>
      <c r="F17" s="234">
        <f t="shared" si="2"/>
        <v>5</v>
      </c>
      <c r="G17" s="282"/>
    </row>
    <row r="18" spans="1:7" s="166" customFormat="1" ht="34.5" customHeight="1">
      <c r="A18" s="223" t="s">
        <v>593</v>
      </c>
      <c r="B18" s="308"/>
      <c r="C18" s="317"/>
      <c r="D18" s="234"/>
      <c r="E18" s="234">
        <v>0.3</v>
      </c>
      <c r="F18" s="234">
        <f t="shared" si="2"/>
        <v>0.3</v>
      </c>
      <c r="G18" s="282" t="e">
        <f t="shared" si="3"/>
        <v>#DIV/0!</v>
      </c>
    </row>
    <row r="19" spans="1:7" s="166" customFormat="1" ht="34.5" customHeight="1">
      <c r="A19" s="223" t="s">
        <v>562</v>
      </c>
      <c r="B19" s="308"/>
      <c r="C19" s="317"/>
      <c r="D19" s="234"/>
      <c r="E19" s="234">
        <v>0.7</v>
      </c>
      <c r="F19" s="234">
        <f t="shared" si="2"/>
        <v>0.7</v>
      </c>
      <c r="G19" s="282"/>
    </row>
    <row r="20" spans="1:7" s="166" customFormat="1" ht="34.5" customHeight="1">
      <c r="A20" s="223" t="s">
        <v>585</v>
      </c>
      <c r="B20" s="308"/>
      <c r="C20" s="317"/>
      <c r="D20" s="234"/>
      <c r="E20" s="234">
        <v>5</v>
      </c>
      <c r="F20" s="234">
        <f t="shared" si="2"/>
        <v>5</v>
      </c>
      <c r="G20" s="282"/>
    </row>
    <row r="21" spans="1:7" s="166" customFormat="1" ht="34.5" customHeight="1">
      <c r="A21" s="223" t="s">
        <v>559</v>
      </c>
      <c r="B21" s="308"/>
      <c r="C21" s="317"/>
      <c r="D21" s="234"/>
      <c r="E21" s="234">
        <v>5.0999999999999996</v>
      </c>
      <c r="F21" s="234">
        <f t="shared" si="2"/>
        <v>5.0999999999999996</v>
      </c>
      <c r="G21" s="282"/>
    </row>
    <row r="22" spans="1:7" s="166" customFormat="1" ht="34.5" customHeight="1">
      <c r="A22" s="223" t="s">
        <v>558</v>
      </c>
      <c r="B22" s="308"/>
      <c r="C22" s="317"/>
      <c r="D22" s="234"/>
      <c r="E22" s="234">
        <v>7</v>
      </c>
      <c r="F22" s="234">
        <f t="shared" si="2"/>
        <v>7</v>
      </c>
      <c r="G22" s="282"/>
    </row>
    <row r="23" spans="1:7" s="166" customFormat="1" ht="34.5" customHeight="1">
      <c r="A23" s="223" t="s">
        <v>589</v>
      </c>
      <c r="B23" s="308"/>
      <c r="C23" s="317"/>
      <c r="D23" s="234"/>
      <c r="E23" s="234">
        <v>438.5</v>
      </c>
      <c r="F23" s="234">
        <f t="shared" ref="F23" si="4">E23-D23</f>
        <v>438.5</v>
      </c>
      <c r="G23" s="282" t="e">
        <f t="shared" ref="G23" si="5">(E23/D23)*100</f>
        <v>#DIV/0!</v>
      </c>
    </row>
    <row r="24" spans="1:7" s="166" customFormat="1" ht="40.5" customHeight="1">
      <c r="A24" s="322" t="s">
        <v>28</v>
      </c>
      <c r="B24" s="324">
        <v>4030</v>
      </c>
      <c r="C24" s="345">
        <f>SUM(C25:C42)</f>
        <v>43.8</v>
      </c>
      <c r="D24" s="345">
        <f>SUM(D25:D42)</f>
        <v>5</v>
      </c>
      <c r="E24" s="345">
        <f>SUM(E25:E42)</f>
        <v>19.8</v>
      </c>
      <c r="F24" s="346">
        <f t="shared" si="0"/>
        <v>14.8</v>
      </c>
      <c r="G24" s="346">
        <f>(E24/D24)*100</f>
        <v>396</v>
      </c>
    </row>
    <row r="25" spans="1:7" s="166" customFormat="1" ht="38.25" customHeight="1">
      <c r="A25" s="223" t="s">
        <v>497</v>
      </c>
      <c r="B25" s="308"/>
      <c r="C25" s="317">
        <v>3.5</v>
      </c>
      <c r="D25" s="234">
        <v>5</v>
      </c>
      <c r="E25" s="234"/>
      <c r="F25" s="234"/>
      <c r="G25" s="234"/>
    </row>
    <row r="26" spans="1:7" s="166" customFormat="1" ht="38.25" customHeight="1">
      <c r="A26" s="223" t="s">
        <v>543</v>
      </c>
      <c r="B26" s="308"/>
      <c r="C26" s="317">
        <v>0.2</v>
      </c>
      <c r="D26" s="234"/>
      <c r="E26" s="234"/>
      <c r="F26" s="234"/>
      <c r="G26" s="234"/>
    </row>
    <row r="27" spans="1:7" s="166" customFormat="1" ht="29.25" customHeight="1">
      <c r="A27" s="223" t="s">
        <v>544</v>
      </c>
      <c r="B27" s="308"/>
      <c r="C27" s="317">
        <v>0.2</v>
      </c>
      <c r="D27" s="234"/>
      <c r="E27" s="234"/>
      <c r="F27" s="234"/>
      <c r="G27" s="234"/>
    </row>
    <row r="28" spans="1:7" s="166" customFormat="1" ht="28.5" customHeight="1">
      <c r="A28" s="223" t="s">
        <v>563</v>
      </c>
      <c r="B28" s="308"/>
      <c r="C28" s="317">
        <v>9.1999999999999993</v>
      </c>
      <c r="D28" s="234"/>
      <c r="E28" s="234"/>
      <c r="F28" s="234"/>
      <c r="G28" s="234"/>
    </row>
    <row r="29" spans="1:7" s="166" customFormat="1" ht="27" customHeight="1">
      <c r="A29" s="223" t="s">
        <v>546</v>
      </c>
      <c r="B29" s="308"/>
      <c r="C29" s="317">
        <v>0.2</v>
      </c>
      <c r="D29" s="234"/>
      <c r="E29" s="234"/>
      <c r="F29" s="234"/>
      <c r="G29" s="234"/>
    </row>
    <row r="30" spans="1:7" s="166" customFormat="1" ht="34.5" customHeight="1">
      <c r="A30" s="223" t="s">
        <v>547</v>
      </c>
      <c r="B30" s="308"/>
      <c r="C30" s="317">
        <v>2.9</v>
      </c>
      <c r="D30" s="234"/>
      <c r="E30" s="234"/>
      <c r="F30" s="234"/>
      <c r="G30" s="234"/>
    </row>
    <row r="31" spans="1:7" s="166" customFormat="1" ht="34.5" customHeight="1">
      <c r="A31" s="223" t="s">
        <v>564</v>
      </c>
      <c r="B31" s="308"/>
      <c r="C31" s="317">
        <v>1.4</v>
      </c>
      <c r="D31" s="234"/>
      <c r="E31" s="234"/>
      <c r="F31" s="234"/>
      <c r="G31" s="234"/>
    </row>
    <row r="32" spans="1:7" s="166" customFormat="1" ht="27" customHeight="1">
      <c r="A32" s="223" t="s">
        <v>565</v>
      </c>
      <c r="B32" s="308"/>
      <c r="C32" s="317">
        <v>20.2</v>
      </c>
      <c r="D32" s="234"/>
      <c r="E32" s="234"/>
      <c r="F32" s="234"/>
      <c r="G32" s="234"/>
    </row>
    <row r="33" spans="1:7" s="166" customFormat="1" ht="29.25" customHeight="1">
      <c r="A33" s="223" t="s">
        <v>543</v>
      </c>
      <c r="B33" s="308"/>
      <c r="C33" s="317">
        <v>0.1</v>
      </c>
      <c r="D33" s="234"/>
      <c r="E33" s="234"/>
      <c r="F33" s="234">
        <f t="shared" si="0"/>
        <v>0</v>
      </c>
      <c r="G33" s="282" t="e">
        <f t="shared" si="1"/>
        <v>#DIV/0!</v>
      </c>
    </row>
    <row r="34" spans="1:7" s="166" customFormat="1" ht="27" customHeight="1">
      <c r="A34" s="223" t="s">
        <v>551</v>
      </c>
      <c r="B34" s="308"/>
      <c r="C34" s="317">
        <v>5.9</v>
      </c>
      <c r="D34" s="234"/>
      <c r="E34" s="234"/>
      <c r="F34" s="234">
        <f t="shared" si="0"/>
        <v>0</v>
      </c>
      <c r="G34" s="282" t="e">
        <f t="shared" si="1"/>
        <v>#DIV/0!</v>
      </c>
    </row>
    <row r="35" spans="1:7" s="166" customFormat="1" ht="29.25" customHeight="1">
      <c r="A35" s="223" t="s">
        <v>566</v>
      </c>
      <c r="B35" s="308"/>
      <c r="C35" s="317"/>
      <c r="D35" s="234"/>
      <c r="E35" s="234">
        <v>0.4</v>
      </c>
      <c r="F35" s="234"/>
      <c r="G35" s="234"/>
    </row>
    <row r="36" spans="1:7" s="166" customFormat="1" ht="34.5" customHeight="1">
      <c r="A36" s="223" t="s">
        <v>567</v>
      </c>
      <c r="B36" s="308"/>
      <c r="C36" s="317"/>
      <c r="D36" s="234"/>
      <c r="E36" s="234">
        <v>3.8</v>
      </c>
      <c r="F36" s="234"/>
      <c r="G36" s="234"/>
    </row>
    <row r="37" spans="1:7" s="166" customFormat="1" ht="34.5" customHeight="1">
      <c r="A37" s="223" t="s">
        <v>568</v>
      </c>
      <c r="B37" s="308"/>
      <c r="C37" s="317"/>
      <c r="D37" s="234"/>
      <c r="E37" s="234">
        <v>2.2999999999999998</v>
      </c>
      <c r="F37" s="234"/>
      <c r="G37" s="234"/>
    </row>
    <row r="38" spans="1:7" s="166" customFormat="1" ht="34.5" customHeight="1">
      <c r="A38" s="223" t="s">
        <v>569</v>
      </c>
      <c r="B38" s="308"/>
      <c r="C38" s="317"/>
      <c r="D38" s="234"/>
      <c r="E38" s="234">
        <v>1.2</v>
      </c>
      <c r="F38" s="234"/>
      <c r="G38" s="234"/>
    </row>
    <row r="39" spans="1:7" s="166" customFormat="1" ht="34.5" customHeight="1">
      <c r="A39" s="223" t="s">
        <v>570</v>
      </c>
      <c r="B39" s="308"/>
      <c r="C39" s="317"/>
      <c r="D39" s="234"/>
      <c r="E39" s="234">
        <v>2</v>
      </c>
      <c r="F39" s="234"/>
      <c r="G39" s="234"/>
    </row>
    <row r="40" spans="1:7" s="166" customFormat="1" ht="34.5" customHeight="1">
      <c r="A40" s="223" t="s">
        <v>583</v>
      </c>
      <c r="B40" s="308"/>
      <c r="C40" s="317"/>
      <c r="D40" s="234"/>
      <c r="E40" s="234">
        <v>6</v>
      </c>
      <c r="F40" s="234"/>
      <c r="G40" s="234"/>
    </row>
    <row r="41" spans="1:7" s="166" customFormat="1" ht="34.5" customHeight="1">
      <c r="A41" s="223" t="s">
        <v>584</v>
      </c>
      <c r="B41" s="308"/>
      <c r="C41" s="317"/>
      <c r="D41" s="234"/>
      <c r="E41" s="234">
        <v>0.6</v>
      </c>
      <c r="F41" s="234"/>
      <c r="G41" s="234"/>
    </row>
    <row r="42" spans="1:7" s="166" customFormat="1" ht="34.5" customHeight="1">
      <c r="A42" s="223" t="s">
        <v>571</v>
      </c>
      <c r="B42" s="308"/>
      <c r="C42" s="317"/>
      <c r="D42" s="234"/>
      <c r="E42" s="234">
        <v>3.5</v>
      </c>
      <c r="F42" s="234"/>
      <c r="G42" s="234"/>
    </row>
    <row r="43" spans="1:7" s="166" customFormat="1" ht="44.25" customHeight="1">
      <c r="A43" s="322" t="s">
        <v>498</v>
      </c>
      <c r="B43" s="324">
        <v>4040</v>
      </c>
      <c r="C43" s="349">
        <v>8.8000000000000007</v>
      </c>
      <c r="D43" s="346"/>
      <c r="E43" s="346"/>
      <c r="F43" s="233">
        <f t="shared" si="0"/>
        <v>0</v>
      </c>
      <c r="G43" s="350" t="e">
        <f t="shared" si="1"/>
        <v>#DIV/0!</v>
      </c>
    </row>
    <row r="44" spans="1:7" s="166" customFormat="1" ht="33.75" customHeight="1">
      <c r="A44" s="223" t="s">
        <v>572</v>
      </c>
      <c r="B44" s="323"/>
      <c r="C44" s="347">
        <v>8.8000000000000007</v>
      </c>
      <c r="D44" s="348"/>
      <c r="E44" s="348"/>
      <c r="F44" s="234">
        <f t="shared" si="0"/>
        <v>0</v>
      </c>
      <c r="G44" s="282" t="e">
        <f t="shared" si="1"/>
        <v>#DIV/0!</v>
      </c>
    </row>
    <row r="45" spans="1:7" s="166" customFormat="1" ht="31.5" customHeight="1">
      <c r="A45" s="322" t="s">
        <v>499</v>
      </c>
      <c r="B45" s="324">
        <v>4060</v>
      </c>
      <c r="C45" s="345">
        <f>C46</f>
        <v>312.5</v>
      </c>
      <c r="D45" s="345">
        <f t="shared" ref="D45:E45" si="6">D46</f>
        <v>231.3</v>
      </c>
      <c r="E45" s="345">
        <f t="shared" si="6"/>
        <v>203.1</v>
      </c>
      <c r="F45" s="346">
        <f t="shared" si="0"/>
        <v>-28.200000000000017</v>
      </c>
      <c r="G45" s="346">
        <f t="shared" si="1"/>
        <v>87.808041504539545</v>
      </c>
    </row>
    <row r="46" spans="1:7" s="326" customFormat="1" ht="35.25" customHeight="1">
      <c r="A46" s="321" t="s">
        <v>553</v>
      </c>
      <c r="B46" s="308"/>
      <c r="C46" s="317">
        <v>312.5</v>
      </c>
      <c r="D46" s="234">
        <v>231.3</v>
      </c>
      <c r="E46" s="234">
        <v>203.1</v>
      </c>
      <c r="F46" s="234">
        <f t="shared" si="0"/>
        <v>-28.200000000000017</v>
      </c>
      <c r="G46" s="234">
        <f t="shared" si="1"/>
        <v>87.808041504539545</v>
      </c>
    </row>
    <row r="47" spans="1:7" s="166" customFormat="1" ht="38.25" customHeight="1">
      <c r="A47" s="182"/>
      <c r="B47" s="355"/>
      <c r="C47" s="355"/>
      <c r="D47" s="358"/>
      <c r="E47" s="270"/>
      <c r="F47" s="270"/>
      <c r="G47" s="270"/>
    </row>
    <row r="48" spans="1:7" s="166" customFormat="1" ht="29.25" customHeight="1">
      <c r="A48" s="227" t="s">
        <v>374</v>
      </c>
      <c r="B48" s="404" t="s">
        <v>80</v>
      </c>
      <c r="C48" s="404"/>
      <c r="D48" s="404"/>
      <c r="E48" s="272"/>
      <c r="F48" s="394" t="s">
        <v>496</v>
      </c>
      <c r="G48" s="394"/>
    </row>
    <row r="49" spans="1:7">
      <c r="A49" s="355" t="s">
        <v>376</v>
      </c>
      <c r="B49" s="396" t="s">
        <v>66</v>
      </c>
      <c r="C49" s="396"/>
      <c r="D49" s="396"/>
      <c r="E49" s="230"/>
      <c r="F49" s="397" t="s">
        <v>182</v>
      </c>
      <c r="G49" s="397"/>
    </row>
    <row r="50" spans="1:7" ht="26.25" customHeight="1">
      <c r="A50" s="182"/>
      <c r="D50" s="358"/>
      <c r="E50" s="270"/>
      <c r="F50" s="270"/>
      <c r="G50" s="270"/>
    </row>
    <row r="51" spans="1:7">
      <c r="A51" s="182"/>
      <c r="D51" s="358"/>
      <c r="E51" s="270"/>
      <c r="F51" s="270"/>
      <c r="G51" s="270"/>
    </row>
    <row r="52" spans="1:7">
      <c r="A52" s="182"/>
      <c r="D52" s="358"/>
      <c r="E52" s="270"/>
      <c r="F52" s="270"/>
      <c r="G52" s="270"/>
    </row>
    <row r="53" spans="1:7">
      <c r="A53" s="182"/>
      <c r="D53" s="358"/>
      <c r="E53" s="270"/>
      <c r="F53" s="270"/>
      <c r="G53" s="270"/>
    </row>
    <row r="54" spans="1:7">
      <c r="A54" s="182"/>
      <c r="D54" s="358"/>
      <c r="E54" s="270"/>
      <c r="F54" s="270"/>
      <c r="G54" s="270"/>
    </row>
    <row r="55" spans="1:7">
      <c r="A55" s="182"/>
      <c r="D55" s="358"/>
      <c r="E55" s="270"/>
      <c r="F55" s="270"/>
      <c r="G55" s="270"/>
    </row>
    <row r="56" spans="1:7">
      <c r="A56" s="182"/>
      <c r="D56" s="358"/>
      <c r="E56" s="270"/>
      <c r="F56" s="270"/>
      <c r="G56" s="270"/>
    </row>
    <row r="57" spans="1:7">
      <c r="A57" s="182"/>
      <c r="D57" s="358"/>
      <c r="E57" s="270"/>
      <c r="F57" s="270"/>
      <c r="G57" s="270"/>
    </row>
    <row r="58" spans="1:7">
      <c r="A58" s="182"/>
      <c r="D58" s="358"/>
      <c r="E58" s="270"/>
      <c r="F58" s="270"/>
      <c r="G58" s="270"/>
    </row>
    <row r="59" spans="1:7">
      <c r="A59" s="182"/>
      <c r="D59" s="358"/>
      <c r="E59" s="270"/>
      <c r="F59" s="270"/>
      <c r="G59" s="270"/>
    </row>
    <row r="60" spans="1:7">
      <c r="A60" s="182"/>
      <c r="D60" s="358"/>
      <c r="E60" s="270"/>
      <c r="F60" s="270"/>
      <c r="G60" s="270"/>
    </row>
    <row r="61" spans="1:7">
      <c r="A61" s="182"/>
      <c r="D61" s="358"/>
      <c r="E61" s="270"/>
      <c r="F61" s="270"/>
      <c r="G61" s="270"/>
    </row>
    <row r="62" spans="1:7">
      <c r="A62" s="182"/>
      <c r="D62" s="358"/>
      <c r="E62" s="270"/>
      <c r="F62" s="270"/>
      <c r="G62" s="270"/>
    </row>
    <row r="63" spans="1:7">
      <c r="A63" s="182"/>
      <c r="D63" s="358"/>
      <c r="E63" s="270"/>
      <c r="F63" s="270"/>
      <c r="G63" s="270"/>
    </row>
    <row r="64" spans="1:7">
      <c r="A64" s="182"/>
      <c r="D64" s="358"/>
      <c r="E64" s="270"/>
      <c r="F64" s="270"/>
      <c r="G64" s="270"/>
    </row>
    <row r="65" spans="1:7">
      <c r="A65" s="182"/>
      <c r="D65" s="358"/>
      <c r="E65" s="270"/>
      <c r="F65" s="270"/>
      <c r="G65" s="270"/>
    </row>
    <row r="66" spans="1:7">
      <c r="A66" s="182"/>
      <c r="D66" s="358"/>
      <c r="E66" s="270"/>
      <c r="F66" s="270"/>
      <c r="G66" s="270"/>
    </row>
    <row r="67" spans="1:7">
      <c r="A67" s="182"/>
      <c r="D67" s="358"/>
      <c r="E67" s="270"/>
      <c r="F67" s="270"/>
      <c r="G67" s="270"/>
    </row>
    <row r="68" spans="1:7">
      <c r="A68" s="182"/>
      <c r="D68" s="358"/>
      <c r="E68" s="270"/>
      <c r="F68" s="270"/>
      <c r="G68" s="270"/>
    </row>
    <row r="69" spans="1:7">
      <c r="A69" s="182"/>
      <c r="D69" s="358"/>
      <c r="E69" s="270"/>
      <c r="F69" s="270"/>
      <c r="G69" s="270"/>
    </row>
    <row r="70" spans="1:7">
      <c r="A70" s="182"/>
      <c r="D70" s="358"/>
      <c r="E70" s="270"/>
      <c r="F70" s="270"/>
      <c r="G70" s="270"/>
    </row>
    <row r="71" spans="1:7">
      <c r="A71" s="182"/>
      <c r="D71" s="358"/>
      <c r="E71" s="270"/>
      <c r="F71" s="270"/>
      <c r="G71" s="270"/>
    </row>
    <row r="72" spans="1:7">
      <c r="A72" s="182"/>
      <c r="D72" s="358"/>
      <c r="E72" s="270"/>
      <c r="F72" s="270"/>
      <c r="G72" s="270"/>
    </row>
    <row r="73" spans="1:7">
      <c r="A73" s="182"/>
      <c r="D73" s="358"/>
      <c r="E73" s="270"/>
      <c r="F73" s="270"/>
      <c r="G73" s="270"/>
    </row>
    <row r="74" spans="1:7">
      <c r="A74" s="182"/>
      <c r="D74" s="358"/>
      <c r="E74" s="270"/>
      <c r="F74" s="270"/>
      <c r="G74" s="270"/>
    </row>
    <row r="75" spans="1:7">
      <c r="A75" s="182"/>
      <c r="D75" s="358"/>
      <c r="E75" s="270"/>
      <c r="F75" s="270"/>
      <c r="G75" s="270"/>
    </row>
    <row r="76" spans="1:7">
      <c r="A76" s="182"/>
      <c r="D76" s="358"/>
      <c r="E76" s="270"/>
      <c r="F76" s="270"/>
      <c r="G76" s="270"/>
    </row>
    <row r="77" spans="1:7">
      <c r="A77" s="182"/>
      <c r="D77" s="358"/>
      <c r="E77" s="270"/>
      <c r="F77" s="270"/>
      <c r="G77" s="270"/>
    </row>
    <row r="78" spans="1:7">
      <c r="A78" s="182"/>
      <c r="D78" s="358"/>
      <c r="E78" s="270"/>
      <c r="F78" s="270"/>
      <c r="G78" s="270"/>
    </row>
    <row r="79" spans="1:7">
      <c r="A79" s="182"/>
      <c r="D79" s="358"/>
      <c r="E79" s="270"/>
      <c r="F79" s="270"/>
      <c r="G79" s="270"/>
    </row>
    <row r="80" spans="1:7">
      <c r="A80" s="182"/>
      <c r="D80" s="358"/>
      <c r="E80" s="270"/>
      <c r="F80" s="270"/>
      <c r="G80" s="270"/>
    </row>
    <row r="81" spans="1:7">
      <c r="A81" s="182"/>
      <c r="D81" s="358"/>
      <c r="E81" s="270"/>
      <c r="F81" s="270"/>
      <c r="G81" s="270"/>
    </row>
    <row r="82" spans="1:7">
      <c r="A82" s="182"/>
      <c r="D82" s="358"/>
      <c r="E82" s="270"/>
      <c r="F82" s="270"/>
      <c r="G82" s="270"/>
    </row>
    <row r="83" spans="1:7">
      <c r="A83" s="182"/>
      <c r="D83" s="358"/>
      <c r="E83" s="270"/>
      <c r="F83" s="270"/>
      <c r="G83" s="270"/>
    </row>
    <row r="84" spans="1:7">
      <c r="A84" s="182"/>
      <c r="D84" s="358"/>
      <c r="E84" s="270"/>
      <c r="F84" s="270"/>
      <c r="G84" s="270"/>
    </row>
    <row r="85" spans="1:7">
      <c r="A85" s="182"/>
      <c r="D85" s="358"/>
      <c r="E85" s="270"/>
      <c r="F85" s="270"/>
      <c r="G85" s="270"/>
    </row>
    <row r="86" spans="1:7">
      <c r="A86" s="182"/>
      <c r="D86" s="358"/>
      <c r="E86" s="270"/>
      <c r="F86" s="270"/>
      <c r="G86" s="270"/>
    </row>
    <row r="87" spans="1:7">
      <c r="A87" s="182"/>
      <c r="D87" s="358"/>
      <c r="E87" s="270"/>
      <c r="F87" s="270"/>
      <c r="G87" s="270"/>
    </row>
    <row r="88" spans="1:7">
      <c r="A88" s="182"/>
      <c r="D88" s="358"/>
      <c r="E88" s="270"/>
      <c r="F88" s="270"/>
      <c r="G88" s="270"/>
    </row>
    <row r="89" spans="1:7">
      <c r="A89" s="182"/>
      <c r="D89" s="358"/>
      <c r="E89" s="270"/>
      <c r="F89" s="270"/>
      <c r="G89" s="270"/>
    </row>
    <row r="90" spans="1:7">
      <c r="A90" s="182"/>
      <c r="D90" s="358"/>
      <c r="E90" s="270"/>
      <c r="F90" s="270"/>
      <c r="G90" s="270"/>
    </row>
    <row r="91" spans="1:7">
      <c r="A91" s="182"/>
      <c r="D91" s="358"/>
      <c r="E91" s="270"/>
      <c r="F91" s="270"/>
      <c r="G91" s="270"/>
    </row>
    <row r="92" spans="1:7">
      <c r="A92" s="182"/>
      <c r="D92" s="358"/>
      <c r="E92" s="270"/>
      <c r="F92" s="270"/>
      <c r="G92" s="270"/>
    </row>
    <row r="93" spans="1:7">
      <c r="A93" s="182"/>
      <c r="D93" s="358"/>
      <c r="E93" s="270"/>
      <c r="F93" s="270"/>
      <c r="G93" s="270"/>
    </row>
    <row r="94" spans="1:7">
      <c r="A94" s="182"/>
      <c r="D94" s="358"/>
      <c r="E94" s="270"/>
      <c r="F94" s="270"/>
      <c r="G94" s="270"/>
    </row>
    <row r="95" spans="1:7">
      <c r="A95" s="182"/>
      <c r="D95" s="358"/>
      <c r="E95" s="270"/>
      <c r="F95" s="270"/>
      <c r="G95" s="270"/>
    </row>
    <row r="96" spans="1:7">
      <c r="A96" s="182"/>
      <c r="D96" s="358"/>
      <c r="E96" s="270"/>
      <c r="F96" s="270"/>
      <c r="G96" s="270"/>
    </row>
    <row r="97" spans="1:7">
      <c r="A97" s="182"/>
      <c r="D97" s="358"/>
      <c r="E97" s="270"/>
      <c r="F97" s="270"/>
      <c r="G97" s="270"/>
    </row>
    <row r="98" spans="1:7">
      <c r="A98" s="182"/>
      <c r="D98" s="358"/>
      <c r="E98" s="270"/>
      <c r="F98" s="270"/>
      <c r="G98" s="270"/>
    </row>
    <row r="99" spans="1:7">
      <c r="A99" s="182"/>
      <c r="D99" s="358"/>
      <c r="E99" s="270"/>
      <c r="F99" s="270"/>
      <c r="G99" s="270"/>
    </row>
    <row r="100" spans="1:7">
      <c r="A100" s="182"/>
      <c r="D100" s="358"/>
      <c r="E100" s="270"/>
      <c r="F100" s="270"/>
      <c r="G100" s="270"/>
    </row>
    <row r="101" spans="1:7">
      <c r="A101" s="182"/>
      <c r="D101" s="358"/>
      <c r="E101" s="270"/>
      <c r="F101" s="270"/>
      <c r="G101" s="270"/>
    </row>
    <row r="102" spans="1:7">
      <c r="A102" s="182"/>
    </row>
    <row r="103" spans="1:7">
      <c r="A103" s="183"/>
    </row>
    <row r="104" spans="1:7">
      <c r="A104" s="183"/>
    </row>
    <row r="105" spans="1:7">
      <c r="A105" s="183"/>
    </row>
    <row r="106" spans="1:7">
      <c r="A106" s="183"/>
    </row>
    <row r="107" spans="1:7">
      <c r="A107" s="183"/>
    </row>
    <row r="108" spans="1:7">
      <c r="A108" s="183"/>
    </row>
    <row r="109" spans="1:7">
      <c r="A109" s="183"/>
    </row>
    <row r="110" spans="1:7">
      <c r="A110" s="183"/>
    </row>
    <row r="111" spans="1:7">
      <c r="A111" s="183"/>
    </row>
    <row r="112" spans="1:7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  <row r="155" spans="1:1">
      <c r="A155" s="183"/>
    </row>
    <row r="156" spans="1:1">
      <c r="A156" s="183"/>
    </row>
    <row r="157" spans="1:1">
      <c r="A157" s="183"/>
    </row>
    <row r="158" spans="1:1">
      <c r="A158" s="183"/>
    </row>
    <row r="159" spans="1:1">
      <c r="A159" s="183"/>
    </row>
    <row r="160" spans="1:1">
      <c r="A160" s="183"/>
    </row>
    <row r="161" spans="1:1">
      <c r="A161" s="183"/>
    </row>
    <row r="162" spans="1:1">
      <c r="A162" s="183"/>
    </row>
    <row r="163" spans="1:1">
      <c r="A163" s="183"/>
    </row>
    <row r="164" spans="1:1">
      <c r="A164" s="183"/>
    </row>
    <row r="165" spans="1:1">
      <c r="A165" s="183"/>
    </row>
    <row r="166" spans="1:1">
      <c r="A166" s="183"/>
    </row>
    <row r="167" spans="1:1">
      <c r="A167" s="183"/>
    </row>
    <row r="168" spans="1:1">
      <c r="A168" s="183"/>
    </row>
    <row r="169" spans="1:1">
      <c r="A169" s="183"/>
    </row>
    <row r="170" spans="1:1">
      <c r="A170" s="183"/>
    </row>
    <row r="171" spans="1:1">
      <c r="A171" s="183"/>
    </row>
    <row r="172" spans="1:1">
      <c r="A172" s="183"/>
    </row>
    <row r="173" spans="1:1">
      <c r="A173" s="183"/>
    </row>
    <row r="174" spans="1:1">
      <c r="A174" s="183"/>
    </row>
    <row r="175" spans="1:1">
      <c r="A175" s="183"/>
    </row>
    <row r="176" spans="1:1">
      <c r="A176" s="183"/>
    </row>
    <row r="177" spans="1:1">
      <c r="A177" s="183"/>
    </row>
    <row r="178" spans="1:1">
      <c r="A178" s="183"/>
    </row>
    <row r="179" spans="1:1">
      <c r="A179" s="183"/>
    </row>
    <row r="180" spans="1:1">
      <c r="A180" s="183"/>
    </row>
    <row r="181" spans="1:1">
      <c r="A181" s="183"/>
    </row>
    <row r="182" spans="1:1">
      <c r="A182" s="183"/>
    </row>
    <row r="183" spans="1:1">
      <c r="A183" s="183"/>
    </row>
    <row r="184" spans="1:1">
      <c r="A184" s="183"/>
    </row>
    <row r="185" spans="1:1">
      <c r="A185" s="183"/>
    </row>
    <row r="186" spans="1:1">
      <c r="A186" s="183"/>
    </row>
    <row r="187" spans="1:1">
      <c r="A187" s="183"/>
    </row>
    <row r="188" spans="1:1">
      <c r="A188" s="183"/>
    </row>
    <row r="189" spans="1:1">
      <c r="A189" s="183"/>
    </row>
    <row r="190" spans="1:1">
      <c r="A190" s="183"/>
    </row>
    <row r="191" spans="1:1">
      <c r="A191" s="183"/>
    </row>
    <row r="192" spans="1:1">
      <c r="A192" s="183"/>
    </row>
    <row r="193" spans="1:1">
      <c r="A193" s="183"/>
    </row>
    <row r="194" spans="1:1">
      <c r="A194" s="183"/>
    </row>
    <row r="195" spans="1:1">
      <c r="A195" s="183"/>
    </row>
    <row r="196" spans="1:1">
      <c r="A196" s="183"/>
    </row>
    <row r="197" spans="1:1">
      <c r="A197" s="183"/>
    </row>
    <row r="198" spans="1:1">
      <c r="A198" s="183"/>
    </row>
    <row r="199" spans="1:1">
      <c r="A199" s="183"/>
    </row>
    <row r="200" spans="1:1">
      <c r="A200" s="183"/>
    </row>
    <row r="201" spans="1:1">
      <c r="A201" s="183"/>
    </row>
    <row r="202" spans="1:1">
      <c r="A202" s="183"/>
    </row>
    <row r="203" spans="1:1">
      <c r="A203" s="183"/>
    </row>
    <row r="204" spans="1:1">
      <c r="A204" s="183"/>
    </row>
    <row r="205" spans="1:1">
      <c r="A205" s="183"/>
    </row>
    <row r="206" spans="1:1">
      <c r="A206" s="183"/>
    </row>
    <row r="207" spans="1:1">
      <c r="A207" s="183"/>
    </row>
    <row r="208" spans="1:1">
      <c r="A208" s="183"/>
    </row>
    <row r="209" spans="1:1">
      <c r="A209" s="183"/>
    </row>
    <row r="210" spans="1:1">
      <c r="A210" s="183"/>
    </row>
    <row r="211" spans="1:1">
      <c r="A211" s="183"/>
    </row>
    <row r="212" spans="1:1">
      <c r="A212" s="183"/>
    </row>
    <row r="213" spans="1:1">
      <c r="A213" s="183"/>
    </row>
    <row r="214" spans="1:1">
      <c r="A214" s="183"/>
    </row>
    <row r="215" spans="1:1">
      <c r="A215" s="183"/>
    </row>
    <row r="216" spans="1:1">
      <c r="A216" s="183"/>
    </row>
    <row r="217" spans="1:1">
      <c r="A217" s="183"/>
    </row>
    <row r="218" spans="1:1">
      <c r="A218" s="183"/>
    </row>
    <row r="219" spans="1:1">
      <c r="A219" s="183"/>
    </row>
    <row r="220" spans="1:1">
      <c r="A220" s="183"/>
    </row>
    <row r="221" spans="1:1">
      <c r="A221" s="183"/>
    </row>
    <row r="222" spans="1:1">
      <c r="A222" s="183"/>
    </row>
    <row r="223" spans="1:1">
      <c r="A223" s="183"/>
    </row>
    <row r="224" spans="1:1">
      <c r="A224" s="183"/>
    </row>
    <row r="225" spans="1:1">
      <c r="A225" s="183"/>
    </row>
    <row r="226" spans="1:1">
      <c r="A226" s="183"/>
    </row>
    <row r="227" spans="1:1">
      <c r="A227" s="183"/>
    </row>
    <row r="228" spans="1:1">
      <c r="A228" s="183"/>
    </row>
    <row r="229" spans="1:1">
      <c r="A229" s="183"/>
    </row>
    <row r="230" spans="1:1">
      <c r="A230" s="183"/>
    </row>
    <row r="231" spans="1:1">
      <c r="A231" s="183"/>
    </row>
    <row r="232" spans="1:1">
      <c r="A232" s="183"/>
    </row>
    <row r="233" spans="1:1">
      <c r="A233" s="183"/>
    </row>
    <row r="234" spans="1:1">
      <c r="A234" s="183"/>
    </row>
    <row r="235" spans="1:1">
      <c r="A235" s="183"/>
    </row>
    <row r="236" spans="1:1">
      <c r="A236" s="183"/>
    </row>
    <row r="237" spans="1:1">
      <c r="A237" s="183"/>
    </row>
    <row r="238" spans="1:1">
      <c r="A238" s="183"/>
    </row>
    <row r="239" spans="1:1">
      <c r="A239" s="183"/>
    </row>
    <row r="240" spans="1:1">
      <c r="A240" s="183"/>
    </row>
    <row r="241" spans="1:1">
      <c r="A241" s="183"/>
    </row>
    <row r="242" spans="1:1">
      <c r="A242" s="183"/>
    </row>
    <row r="243" spans="1:1">
      <c r="A243" s="183"/>
    </row>
    <row r="244" spans="1:1">
      <c r="A244" s="183"/>
    </row>
    <row r="245" spans="1:1">
      <c r="A245" s="183"/>
    </row>
    <row r="246" spans="1:1">
      <c r="A246" s="183"/>
    </row>
    <row r="247" spans="1:1">
      <c r="A247" s="183"/>
    </row>
    <row r="248" spans="1:1">
      <c r="A248" s="183"/>
    </row>
    <row r="249" spans="1:1">
      <c r="A249" s="183"/>
    </row>
    <row r="250" spans="1:1">
      <c r="A250" s="183"/>
    </row>
    <row r="251" spans="1:1">
      <c r="A251" s="183"/>
    </row>
    <row r="252" spans="1:1">
      <c r="A252" s="183"/>
    </row>
    <row r="253" spans="1:1">
      <c r="A253" s="183"/>
    </row>
    <row r="254" spans="1:1">
      <c r="A254" s="183"/>
    </row>
    <row r="255" spans="1:1">
      <c r="A255" s="183"/>
    </row>
    <row r="256" spans="1:1">
      <c r="A256" s="183"/>
    </row>
    <row r="257" spans="1:1">
      <c r="A257" s="183"/>
    </row>
    <row r="258" spans="1:1">
      <c r="A258" s="183"/>
    </row>
    <row r="259" spans="1:1">
      <c r="A259" s="183"/>
    </row>
    <row r="260" spans="1:1">
      <c r="A260" s="183"/>
    </row>
    <row r="261" spans="1:1">
      <c r="A261" s="183"/>
    </row>
    <row r="262" spans="1:1">
      <c r="A262" s="183"/>
    </row>
    <row r="263" spans="1:1">
      <c r="A263" s="183"/>
    </row>
    <row r="264" spans="1:1">
      <c r="A264" s="183"/>
    </row>
    <row r="265" spans="1:1">
      <c r="A265" s="183"/>
    </row>
    <row r="266" spans="1:1">
      <c r="A266" s="183"/>
    </row>
    <row r="267" spans="1:1">
      <c r="A267" s="183"/>
    </row>
    <row r="268" spans="1:1">
      <c r="A268" s="183"/>
    </row>
    <row r="269" spans="1:1">
      <c r="A269" s="183"/>
    </row>
  </sheetData>
  <mergeCells count="5">
    <mergeCell ref="B48:D48"/>
    <mergeCell ref="B49:D49"/>
    <mergeCell ref="F48:G48"/>
    <mergeCell ref="F49:G49"/>
    <mergeCell ref="A2:G2"/>
  </mergeCells>
  <pageMargins left="0.23622047244094491" right="0.15748031496062992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19</vt:i4>
      </vt:variant>
    </vt:vector>
  </HeadingPairs>
  <TitlesOfParts>
    <vt:vector size="33" baseType="lpstr">
      <vt:lpstr>Осн. фін. пок.</vt:lpstr>
      <vt:lpstr>I. Фін результат</vt:lpstr>
      <vt:lpstr>Розшифровка фінрезультати</vt:lpstr>
      <vt:lpstr>ІІ. Розр. з бюджетом</vt:lpstr>
      <vt:lpstr>Розшифровка з розр з бюджет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капівидатків'!Область_печати</vt:lpstr>
      <vt:lpstr>'Розшифровка до Руху'!Область_печати</vt:lpstr>
      <vt:lpstr>'Розшифровка до Статутного'!Область_печати</vt:lpstr>
      <vt:lpstr>'Розшифровка з розр з бюджет'!Область_печати</vt:lpstr>
      <vt:lpstr>'Розшифровка фінрезультати'!Область_печати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2020-04-25T13:33:02Z</cp:lastPrinted>
  <dcterms:created xsi:type="dcterms:W3CDTF">2003-03-13T16:00:22Z</dcterms:created>
  <dcterms:modified xsi:type="dcterms:W3CDTF">2021-05-05T14:02:32Z</dcterms:modified>
</cp:coreProperties>
</file>