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ИКОНАННЯ ФІНПЛАНУ 2020\рік 2020\"/>
    </mc:Choice>
  </mc:AlternateContent>
  <xr:revisionPtr revIDLastSave="0" documentId="13_ncr:1_{5E890251-22C5-49EB-8DEC-692813E4EBDA}" xr6:coauthVersionLast="46" xr6:coauthVersionMax="46" xr10:uidLastSave="{00000000-0000-0000-0000-000000000000}"/>
  <bookViews>
    <workbookView xWindow="-120" yWindow="-120" windowWidth="25440" windowHeight="15390" tabRatio="915" firstSheet="5" activeTab="12" xr2:uid="{00000000-000D-0000-FFFF-FFFF00000000}"/>
  </bookViews>
  <sheets>
    <sheet name="Осн. фін. пок." sheetId="14" r:id="rId1"/>
    <sheet name="I. Фін результат" sheetId="2" r:id="rId2"/>
    <sheet name="Розшифровка фінрезультати" sheetId="21" r:id="rId3"/>
    <sheet name="ІІ. Розр. з бюджетом" sheetId="19" r:id="rId4"/>
    <sheet name="ІІІ. Рух грош. коштів" sheetId="18" r:id="rId5"/>
    <sheet name="Розшифровка до Руху" sheetId="22" r:id="rId6"/>
    <sheet name="IV. Кап. інвестиції" sheetId="3" r:id="rId7"/>
    <sheet name="Розшифровка до капівидатків" sheetId="23" r:id="rId8"/>
    <sheet name=" V. Коефіцієнти" sheetId="11" r:id="rId9"/>
    <sheet name="6.1. Інша інфо_1" sheetId="10" r:id="rId10"/>
    <sheet name="6.2. Інша інфо_2" sheetId="9" r:id="rId11"/>
    <sheet name="VII Статутн. капіт" sheetId="20" r:id="rId12"/>
    <sheet name="Розшифровка до Статутного" sheetId="2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8">' V. Коефіцієнти'!$5:$5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4">'ІІІ. Рух грош. коштів'!$4:$6</definedName>
    <definedName name="_xlnm.Print_Titles" localSheetId="0">'Осн. фін. пок.'!$21:$23</definedName>
    <definedName name="_xlnm.Print_Titles" localSheetId="5">'Розшифровка до Руху'!$4:$5</definedName>
    <definedName name="_xlnm.Print_Titles" localSheetId="2">'Розшифровка фінрезультати'!$4:$5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8">' V. Коефіцієнти'!$A$1:$H$24</definedName>
    <definedName name="_xlnm.Print_Area" localSheetId="9">'6.1. Інша інфо_1'!$A$1:$O$71</definedName>
    <definedName name="_xlnm.Print_Area" localSheetId="10">'6.2. Інша інфо_2'!$A$1:$AF$52</definedName>
    <definedName name="_xlnm.Print_Area" localSheetId="1">'I. Фін результат'!$A$1:$I$99</definedName>
    <definedName name="_xlnm.Print_Area" localSheetId="6">'IV. Кап. інвестиції'!$A$1:$H$18</definedName>
    <definedName name="_xlnm.Print_Area" localSheetId="11">'VII Статутн. капіт'!$A$1:$H$18</definedName>
    <definedName name="_xlnm.Print_Area" localSheetId="3">'ІІ. Розр. з бюджетом'!$A$1:$H$46</definedName>
    <definedName name="_xlnm.Print_Area" localSheetId="4">'ІІІ. Рух грош. коштів'!$A$1:$H$72</definedName>
    <definedName name="_xlnm.Print_Area" localSheetId="0">'Осн. фін. пок.'!$A$1:$H$128</definedName>
    <definedName name="_xlnm.Print_Area" localSheetId="7">'Розшифровка до капівидатків'!$A$1:$G$26</definedName>
    <definedName name="_xlnm.Print_Area" localSheetId="5">'Розшифровка до Руху'!$A$1:$G$46</definedName>
    <definedName name="_xlnm.Print_Area" localSheetId="12">'Розшифровка до Статутного'!$A$1:$G$14</definedName>
    <definedName name="_xlnm.Print_Area" localSheetId="2">'Розшифровка фінрезультати'!$A$1:$G$74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H32" i="2" l="1"/>
  <c r="G32" i="2"/>
  <c r="G15" i="2"/>
  <c r="H15" i="2"/>
  <c r="D94" i="14"/>
  <c r="F94" i="14" s="1"/>
  <c r="C81" i="14"/>
  <c r="F17" i="23" l="1"/>
  <c r="H31" i="18"/>
  <c r="F27" i="19"/>
  <c r="F19" i="19"/>
  <c r="G69" i="2" l="1"/>
  <c r="I24" i="10"/>
  <c r="I23" i="10"/>
  <c r="I22" i="10"/>
  <c r="F24" i="10"/>
  <c r="F23" i="10"/>
  <c r="F22" i="10"/>
  <c r="C22" i="10"/>
  <c r="C23" i="10"/>
  <c r="C24" i="10"/>
  <c r="F15" i="21"/>
  <c r="G15" i="21"/>
  <c r="H10" i="3" l="1"/>
  <c r="G11" i="3"/>
  <c r="G12" i="3"/>
  <c r="G10" i="3"/>
  <c r="F10" i="22"/>
  <c r="G10" i="22"/>
  <c r="F11" i="22"/>
  <c r="G11" i="22"/>
  <c r="F12" i="22"/>
  <c r="F13" i="22"/>
  <c r="F14" i="22"/>
  <c r="F15" i="22"/>
  <c r="G15" i="22"/>
  <c r="F16" i="22"/>
  <c r="F17" i="22"/>
  <c r="G17" i="22"/>
  <c r="F20" i="22"/>
  <c r="G20" i="22"/>
  <c r="F22" i="22"/>
  <c r="G22" i="22"/>
  <c r="F23" i="22"/>
  <c r="G23" i="22"/>
  <c r="F36" i="22"/>
  <c r="F37" i="22"/>
  <c r="G37" i="22"/>
  <c r="F38" i="22"/>
  <c r="F40" i="22"/>
  <c r="G31" i="18"/>
  <c r="G33" i="18"/>
  <c r="G9" i="18"/>
  <c r="H9" i="18"/>
  <c r="G16" i="18"/>
  <c r="G17" i="18"/>
  <c r="H17" i="18"/>
  <c r="G19" i="18"/>
  <c r="H19" i="18"/>
  <c r="G20" i="18"/>
  <c r="H20" i="18"/>
  <c r="G22" i="18"/>
  <c r="H22" i="18"/>
  <c r="G23" i="18"/>
  <c r="H23" i="18"/>
  <c r="G24" i="18"/>
  <c r="H24" i="18"/>
  <c r="G26" i="18"/>
  <c r="H26" i="18"/>
  <c r="G29" i="18"/>
  <c r="H29" i="18"/>
  <c r="G30" i="18"/>
  <c r="H30" i="18"/>
  <c r="G47" i="18"/>
  <c r="H47" i="18"/>
  <c r="G49" i="18"/>
  <c r="G53" i="18"/>
  <c r="G55" i="18"/>
  <c r="G56" i="18"/>
  <c r="G57" i="18"/>
  <c r="G61" i="18"/>
  <c r="H61" i="18"/>
  <c r="G66" i="18"/>
  <c r="H66" i="18"/>
  <c r="G67" i="18"/>
  <c r="G25" i="19"/>
  <c r="H25" i="19"/>
  <c r="G28" i="19"/>
  <c r="H28" i="19"/>
  <c r="G29" i="19"/>
  <c r="H29" i="19"/>
  <c r="G31" i="19"/>
  <c r="H31" i="19"/>
  <c r="G33" i="19"/>
  <c r="H33" i="19"/>
  <c r="G34" i="19"/>
  <c r="G35" i="19"/>
  <c r="H35" i="19"/>
  <c r="G37" i="19"/>
  <c r="G38" i="19"/>
  <c r="H38" i="19"/>
  <c r="G39" i="19"/>
  <c r="G41" i="19"/>
  <c r="G42" i="19"/>
  <c r="H20" i="19"/>
  <c r="G20" i="19"/>
  <c r="F8" i="21"/>
  <c r="F9" i="21"/>
  <c r="G9" i="21"/>
  <c r="F10" i="21"/>
  <c r="G10" i="21"/>
  <c r="F11" i="21"/>
  <c r="G11" i="21"/>
  <c r="F12" i="21"/>
  <c r="F13" i="21"/>
  <c r="G13" i="21"/>
  <c r="F14" i="21"/>
  <c r="G14" i="21"/>
  <c r="F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F33" i="21"/>
  <c r="G33" i="21"/>
  <c r="F34" i="21"/>
  <c r="G34" i="21"/>
  <c r="F35" i="21"/>
  <c r="G35" i="21"/>
  <c r="F36" i="21"/>
  <c r="G36" i="21"/>
  <c r="F38" i="21"/>
  <c r="G38" i="21"/>
  <c r="F39" i="21"/>
  <c r="F40" i="21"/>
  <c r="G40" i="21"/>
  <c r="F41" i="21"/>
  <c r="G41" i="21"/>
  <c r="F42" i="21"/>
  <c r="G42" i="21"/>
  <c r="F43" i="21"/>
  <c r="F44" i="21"/>
  <c r="G44" i="21"/>
  <c r="F45" i="21"/>
  <c r="F46" i="21"/>
  <c r="G46" i="21"/>
  <c r="F47" i="21"/>
  <c r="F48" i="21"/>
  <c r="G48" i="21"/>
  <c r="F50" i="21"/>
  <c r="F51" i="21"/>
  <c r="G51" i="21"/>
  <c r="F52" i="21"/>
  <c r="G52" i="21"/>
  <c r="F53" i="21"/>
  <c r="G53" i="21"/>
  <c r="F54" i="21"/>
  <c r="F55" i="21"/>
  <c r="G55" i="21"/>
  <c r="F56" i="21"/>
  <c r="G56" i="21"/>
  <c r="F58" i="21"/>
  <c r="G58" i="21"/>
  <c r="F59" i="21"/>
  <c r="F60" i="21"/>
  <c r="F61" i="21"/>
  <c r="F62" i="21"/>
  <c r="G62" i="21"/>
  <c r="F63" i="21"/>
  <c r="G63" i="21"/>
  <c r="F64" i="21"/>
  <c r="F65" i="21"/>
  <c r="F66" i="21"/>
  <c r="G66" i="21"/>
  <c r="F67" i="21"/>
  <c r="G67" i="21"/>
  <c r="F69" i="21"/>
  <c r="F70" i="21"/>
  <c r="G70" i="21"/>
  <c r="G7" i="21"/>
  <c r="F7" i="21"/>
  <c r="G10" i="2"/>
  <c r="H10" i="2"/>
  <c r="G11" i="2"/>
  <c r="H11" i="2"/>
  <c r="G12" i="2"/>
  <c r="H12" i="2"/>
  <c r="G13" i="2"/>
  <c r="H13" i="2"/>
  <c r="G14" i="2"/>
  <c r="H14" i="2"/>
  <c r="G16" i="2"/>
  <c r="H16" i="2"/>
  <c r="G17" i="2"/>
  <c r="H17" i="2"/>
  <c r="G20" i="2"/>
  <c r="H20" i="2"/>
  <c r="G24" i="2"/>
  <c r="H24" i="2"/>
  <c r="G25" i="2"/>
  <c r="H25" i="2"/>
  <c r="G26" i="2"/>
  <c r="H26" i="2"/>
  <c r="G27" i="2"/>
  <c r="H27" i="2"/>
  <c r="G29" i="2"/>
  <c r="H29" i="2"/>
  <c r="G36" i="2"/>
  <c r="H36" i="2"/>
  <c r="G39" i="2"/>
  <c r="H39" i="2"/>
  <c r="G49" i="2"/>
  <c r="G50" i="2"/>
  <c r="G51" i="2"/>
  <c r="H51" i="2"/>
  <c r="G58" i="2"/>
  <c r="H58" i="2"/>
  <c r="G62" i="2"/>
  <c r="H62" i="2"/>
  <c r="G66" i="2"/>
  <c r="H66" i="2"/>
  <c r="G71" i="2"/>
  <c r="H71" i="2"/>
  <c r="G76" i="2"/>
  <c r="H76" i="2"/>
  <c r="G89" i="2"/>
  <c r="G90" i="2"/>
  <c r="H90" i="2"/>
  <c r="G91" i="2"/>
  <c r="H91" i="2"/>
  <c r="G92" i="2"/>
  <c r="H92" i="2"/>
  <c r="G93" i="2"/>
  <c r="H93" i="2"/>
  <c r="G94" i="2"/>
  <c r="H94" i="2"/>
  <c r="H8" i="2"/>
  <c r="G8" i="2"/>
  <c r="G101" i="14" l="1"/>
  <c r="G104" i="14"/>
  <c r="G105" i="14"/>
  <c r="G52" i="14"/>
  <c r="V32" i="9"/>
  <c r="U32" i="9"/>
  <c r="V28" i="9"/>
  <c r="U28" i="9"/>
  <c r="U34" i="9" s="1"/>
  <c r="L10" i="10"/>
  <c r="N10" i="10"/>
  <c r="L11" i="10"/>
  <c r="N11" i="10"/>
  <c r="L12" i="10"/>
  <c r="N12" i="10"/>
  <c r="L14" i="10"/>
  <c r="N14" i="10"/>
  <c r="L15" i="10"/>
  <c r="N15" i="10"/>
  <c r="L16" i="10"/>
  <c r="N16" i="10"/>
  <c r="L18" i="10"/>
  <c r="N18" i="10"/>
  <c r="L19" i="10"/>
  <c r="N19" i="10"/>
  <c r="L20" i="10"/>
  <c r="N20" i="10"/>
  <c r="L22" i="10"/>
  <c r="N22" i="10"/>
  <c r="L23" i="10"/>
  <c r="N23" i="10"/>
  <c r="L24" i="10"/>
  <c r="N24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33" i="10"/>
  <c r="M33" i="10"/>
  <c r="J47" i="10" l="1"/>
  <c r="W28" i="9"/>
  <c r="X28" i="9"/>
  <c r="V34" i="9"/>
  <c r="X34" i="9"/>
  <c r="W34" i="9"/>
  <c r="F102" i="14"/>
  <c r="F100" i="14"/>
  <c r="F95" i="14"/>
  <c r="F96" i="14"/>
  <c r="F97" i="14"/>
  <c r="F98" i="14"/>
  <c r="F93" i="14"/>
  <c r="D39" i="22"/>
  <c r="E39" i="22"/>
  <c r="F39" i="22" s="1"/>
  <c r="D27" i="22"/>
  <c r="E27" i="22"/>
  <c r="E34" i="22"/>
  <c r="E8" i="22"/>
  <c r="F21" i="18"/>
  <c r="F40" i="19"/>
  <c r="F36" i="19"/>
  <c r="F95" i="2"/>
  <c r="F87" i="2"/>
  <c r="F86" i="2"/>
  <c r="F85" i="2"/>
  <c r="F84" i="2"/>
  <c r="F83" i="2"/>
  <c r="F67" i="2"/>
  <c r="F52" i="2"/>
  <c r="F48" i="2"/>
  <c r="F40" i="2"/>
  <c r="F19" i="2"/>
  <c r="F9" i="2"/>
  <c r="E68" i="21"/>
  <c r="D8" i="18"/>
  <c r="AD28" i="9"/>
  <c r="AD29" i="9"/>
  <c r="AD30" i="9"/>
  <c r="AD32" i="9"/>
  <c r="AD33" i="9"/>
  <c r="AC32" i="9"/>
  <c r="AC33" i="9"/>
  <c r="AC28" i="9"/>
  <c r="AC34" i="9" s="1"/>
  <c r="AC29" i="9"/>
  <c r="AC30" i="9"/>
  <c r="W32" i="9"/>
  <c r="X32" i="9"/>
  <c r="W33" i="9"/>
  <c r="X33" i="9"/>
  <c r="W29" i="9"/>
  <c r="W30" i="9"/>
  <c r="E21" i="23"/>
  <c r="D21" i="23"/>
  <c r="D7" i="3"/>
  <c r="G47" i="10"/>
  <c r="AD34" i="9" l="1"/>
  <c r="AE29" i="9"/>
  <c r="AE34" i="9"/>
  <c r="H93" i="14"/>
  <c r="G93" i="14"/>
  <c r="H97" i="14"/>
  <c r="G97" i="14"/>
  <c r="H95" i="14"/>
  <c r="G95" i="14"/>
  <c r="G102" i="14"/>
  <c r="H102" i="14"/>
  <c r="AE33" i="9"/>
  <c r="AE30" i="9"/>
  <c r="AF28" i="9"/>
  <c r="H98" i="14"/>
  <c r="G98" i="14"/>
  <c r="H96" i="14"/>
  <c r="G96" i="14"/>
  <c r="H100" i="14"/>
  <c r="G100" i="14"/>
  <c r="F18" i="2"/>
  <c r="F43" i="19"/>
  <c r="F59" i="2"/>
  <c r="AE32" i="9"/>
  <c r="AE28" i="9"/>
  <c r="F79" i="2"/>
  <c r="E26" i="22"/>
  <c r="D58" i="18"/>
  <c r="D54" i="18"/>
  <c r="D44" i="18"/>
  <c r="D21" i="18"/>
  <c r="E21" i="18"/>
  <c r="H21" i="18" s="1"/>
  <c r="D87" i="2"/>
  <c r="D86" i="2"/>
  <c r="D85" i="2"/>
  <c r="D84" i="2"/>
  <c r="D83" i="2"/>
  <c r="D67" i="2"/>
  <c r="D64" i="2"/>
  <c r="D52" i="2"/>
  <c r="D48" i="2"/>
  <c r="D40" i="2"/>
  <c r="D19" i="2"/>
  <c r="E52" i="2"/>
  <c r="G52" i="2" s="1"/>
  <c r="G21" i="18" l="1"/>
  <c r="E25" i="22"/>
  <c r="H52" i="2"/>
  <c r="F82" i="2"/>
  <c r="D78" i="2"/>
  <c r="D64" i="18"/>
  <c r="D8" i="22"/>
  <c r="D34" i="22"/>
  <c r="D21" i="22"/>
  <c r="D19" i="22"/>
  <c r="D14" i="23"/>
  <c r="D6" i="23" s="1"/>
  <c r="C14" i="23"/>
  <c r="D47" i="10"/>
  <c r="M47" i="10" s="1"/>
  <c r="D26" i="22" l="1"/>
  <c r="F34" i="22"/>
  <c r="G34" i="22"/>
  <c r="F21" i="22"/>
  <c r="G21" i="22"/>
  <c r="G8" i="22"/>
  <c r="F8" i="22"/>
  <c r="F19" i="22"/>
  <c r="G19" i="22"/>
  <c r="F88" i="2"/>
  <c r="C21" i="23"/>
  <c r="G23" i="23"/>
  <c r="F23" i="23"/>
  <c r="G22" i="23"/>
  <c r="F22" i="23"/>
  <c r="G21" i="23"/>
  <c r="F21" i="23"/>
  <c r="D25" i="22" l="1"/>
  <c r="F26" i="22"/>
  <c r="G26" i="22"/>
  <c r="C7" i="23"/>
  <c r="N33" i="10"/>
  <c r="O33" i="10"/>
  <c r="M34" i="10"/>
  <c r="N34" i="10"/>
  <c r="O34" i="10"/>
  <c r="M35" i="10"/>
  <c r="N35" i="10"/>
  <c r="O35" i="10"/>
  <c r="M36" i="10"/>
  <c r="N36" i="10"/>
  <c r="O36" i="10"/>
  <c r="M37" i="10"/>
  <c r="N37" i="10"/>
  <c r="O37" i="10"/>
  <c r="M38" i="10"/>
  <c r="N38" i="10"/>
  <c r="O38" i="10"/>
  <c r="M39" i="10"/>
  <c r="N39" i="10"/>
  <c r="O39" i="10"/>
  <c r="M40" i="10"/>
  <c r="N40" i="10"/>
  <c r="O40" i="10"/>
  <c r="M41" i="10"/>
  <c r="N41" i="10"/>
  <c r="O41" i="10"/>
  <c r="M42" i="10"/>
  <c r="N42" i="10"/>
  <c r="O42" i="10"/>
  <c r="M43" i="10"/>
  <c r="N43" i="10"/>
  <c r="O43" i="10"/>
  <c r="M44" i="10"/>
  <c r="N44" i="10"/>
  <c r="O44" i="10"/>
  <c r="M45" i="10"/>
  <c r="N45" i="10"/>
  <c r="O45" i="10"/>
  <c r="M46" i="10"/>
  <c r="N46" i="10"/>
  <c r="O46" i="10"/>
  <c r="G25" i="22" l="1"/>
  <c r="F25" i="22"/>
  <c r="C7" i="24"/>
  <c r="C6" i="24" s="1"/>
  <c r="C39" i="22" l="1"/>
  <c r="C34" i="22"/>
  <c r="C27" i="22"/>
  <c r="C19" i="22"/>
  <c r="C8" i="22"/>
  <c r="C26" i="22" l="1"/>
  <c r="C25" i="22" s="1"/>
  <c r="G7" i="23"/>
  <c r="G8" i="23"/>
  <c r="G11" i="23"/>
  <c r="G15" i="23"/>
  <c r="G16" i="23"/>
  <c r="G18" i="23"/>
  <c r="G19" i="23"/>
  <c r="G20" i="23"/>
  <c r="F20" i="23"/>
  <c r="F19" i="23"/>
  <c r="C19" i="23"/>
  <c r="C6" i="23" s="1"/>
  <c r="F18" i="23"/>
  <c r="F16" i="23"/>
  <c r="F15" i="23"/>
  <c r="E14" i="23"/>
  <c r="D68" i="21"/>
  <c r="C68" i="21"/>
  <c r="E57" i="21"/>
  <c r="D57" i="21"/>
  <c r="C57" i="21"/>
  <c r="E49" i="21"/>
  <c r="D49" i="21"/>
  <c r="C49" i="21"/>
  <c r="E37" i="21"/>
  <c r="D37" i="21"/>
  <c r="C37" i="21"/>
  <c r="E6" i="21"/>
  <c r="D6" i="21"/>
  <c r="C6" i="21"/>
  <c r="G14" i="23" l="1"/>
  <c r="E6" i="23"/>
  <c r="F57" i="21"/>
  <c r="G57" i="21"/>
  <c r="F49" i="21"/>
  <c r="G49" i="21"/>
  <c r="G37" i="21"/>
  <c r="F37" i="21"/>
  <c r="G68" i="21"/>
  <c r="F68" i="21"/>
  <c r="F6" i="21"/>
  <c r="G6" i="21"/>
  <c r="G6" i="23"/>
  <c r="F14" i="23"/>
  <c r="F6" i="23" l="1"/>
  <c r="C44" i="18" l="1"/>
  <c r="C41" i="18" s="1"/>
  <c r="D27" i="19" l="1"/>
  <c r="E27" i="19"/>
  <c r="C27" i="19"/>
  <c r="G27" i="19" l="1"/>
  <c r="H27" i="19"/>
  <c r="D41" i="18"/>
  <c r="E44" i="18"/>
  <c r="F41" i="18"/>
  <c r="E41" i="18" l="1"/>
  <c r="H44" i="18"/>
  <c r="G44" i="18"/>
  <c r="D51" i="14"/>
  <c r="E51" i="14"/>
  <c r="F51" i="14"/>
  <c r="C51" i="14"/>
  <c r="D45" i="14"/>
  <c r="E45" i="14"/>
  <c r="F45" i="14"/>
  <c r="C45" i="14"/>
  <c r="D44" i="14"/>
  <c r="E44" i="14"/>
  <c r="F44" i="14"/>
  <c r="C44" i="14"/>
  <c r="D43" i="14"/>
  <c r="E43" i="14"/>
  <c r="F43" i="14"/>
  <c r="C43" i="14"/>
  <c r="D42" i="14"/>
  <c r="E42" i="14"/>
  <c r="F42" i="14"/>
  <c r="C42" i="14"/>
  <c r="D25" i="14"/>
  <c r="E25" i="14"/>
  <c r="F25" i="14"/>
  <c r="G7" i="24"/>
  <c r="G8" i="24"/>
  <c r="G9" i="24"/>
  <c r="G10" i="24"/>
  <c r="F7" i="24"/>
  <c r="F8" i="24"/>
  <c r="F9" i="24"/>
  <c r="F10" i="24"/>
  <c r="E6" i="24"/>
  <c r="D6" i="24"/>
  <c r="G51" i="14" l="1"/>
  <c r="G42" i="14"/>
  <c r="H42" i="14"/>
  <c r="H25" i="14"/>
  <c r="G25" i="14"/>
  <c r="G41" i="18"/>
  <c r="H41" i="18"/>
  <c r="G6" i="24"/>
  <c r="F6" i="24"/>
  <c r="E14" i="11" l="1"/>
  <c r="F14" i="11"/>
  <c r="G14" i="11"/>
  <c r="D14" i="11"/>
  <c r="E8" i="18"/>
  <c r="F8" i="18"/>
  <c r="C8" i="18"/>
  <c r="E54" i="18"/>
  <c r="F54" i="18"/>
  <c r="G54" i="18" s="1"/>
  <c r="D70" i="14"/>
  <c r="E58" i="18"/>
  <c r="E64" i="18"/>
  <c r="E70" i="14" s="1"/>
  <c r="C58" i="18"/>
  <c r="C54" i="18"/>
  <c r="H8" i="18" l="1"/>
  <c r="G8" i="18"/>
  <c r="H58" i="18"/>
  <c r="G58" i="18"/>
  <c r="F64" i="18"/>
  <c r="C64" i="18"/>
  <c r="C70" i="14" s="1"/>
  <c r="F70" i="14" l="1"/>
  <c r="H64" i="18"/>
  <c r="G64" i="18"/>
  <c r="F103" i="14"/>
  <c r="F99" i="14"/>
  <c r="H70" i="14" l="1"/>
  <c r="G70" i="14"/>
  <c r="F106" i="14"/>
  <c r="F90" i="14"/>
  <c r="F107" i="14"/>
  <c r="D36" i="19"/>
  <c r="E36" i="19"/>
  <c r="C36" i="19"/>
  <c r="C63" i="14" s="1"/>
  <c r="D18" i="18"/>
  <c r="F18" i="18"/>
  <c r="C21" i="18"/>
  <c r="D9" i="20"/>
  <c r="E9" i="20"/>
  <c r="F9" i="20"/>
  <c r="H9" i="20" s="1"/>
  <c r="C9" i="20"/>
  <c r="H12" i="20"/>
  <c r="H11" i="20"/>
  <c r="D99" i="14"/>
  <c r="E99" i="14"/>
  <c r="H99" i="14" s="1"/>
  <c r="T46" i="9"/>
  <c r="R46" i="9"/>
  <c r="P46" i="9"/>
  <c r="N44" i="9"/>
  <c r="N45" i="9"/>
  <c r="L46" i="9"/>
  <c r="J46" i="9"/>
  <c r="H46" i="9"/>
  <c r="F46" i="9"/>
  <c r="Z34" i="9"/>
  <c r="F85" i="14" s="1"/>
  <c r="F84" i="14"/>
  <c r="R34" i="9"/>
  <c r="F83" i="14" s="1"/>
  <c r="N34" i="9"/>
  <c r="F82" i="14" s="1"/>
  <c r="Y34" i="9"/>
  <c r="E85" i="14" s="1"/>
  <c r="E84" i="14"/>
  <c r="Q34" i="9"/>
  <c r="E83" i="14" s="1"/>
  <c r="M34" i="9"/>
  <c r="AD31" i="9"/>
  <c r="AC31" i="9"/>
  <c r="AB34" i="9"/>
  <c r="AA31" i="9"/>
  <c r="AB31" i="9"/>
  <c r="W31" i="9"/>
  <c r="X31" i="9"/>
  <c r="S31" i="9"/>
  <c r="T31" i="9"/>
  <c r="O28" i="9"/>
  <c r="O31" i="9"/>
  <c r="X19" i="9"/>
  <c r="U19" i="9"/>
  <c r="AA18" i="9"/>
  <c r="AD18" i="9"/>
  <c r="AD17" i="9"/>
  <c r="AA17" i="9"/>
  <c r="R19" i="9"/>
  <c r="X8" i="9"/>
  <c r="U8" i="9"/>
  <c r="AD7" i="9"/>
  <c r="AA7" i="9"/>
  <c r="R8" i="9"/>
  <c r="F116" i="14"/>
  <c r="F115" i="14"/>
  <c r="F114" i="14"/>
  <c r="E116" i="14"/>
  <c r="E115" i="14"/>
  <c r="E114" i="14"/>
  <c r="F112" i="14"/>
  <c r="F111" i="14"/>
  <c r="F110" i="14"/>
  <c r="E112" i="14"/>
  <c r="E111" i="14"/>
  <c r="E110" i="14"/>
  <c r="D71" i="10"/>
  <c r="H71" i="10"/>
  <c r="L71" i="10"/>
  <c r="N68" i="10"/>
  <c r="N65" i="10"/>
  <c r="N62" i="10"/>
  <c r="F71" i="10"/>
  <c r="J71" i="10"/>
  <c r="D126" i="14"/>
  <c r="D125" i="14"/>
  <c r="D124" i="14"/>
  <c r="F54" i="14"/>
  <c r="I9" i="10"/>
  <c r="E126" i="14"/>
  <c r="E125" i="14"/>
  <c r="E124" i="14"/>
  <c r="E54" i="14"/>
  <c r="F17" i="10" s="1"/>
  <c r="F21" i="10" s="1"/>
  <c r="F9" i="10"/>
  <c r="F120" i="14"/>
  <c r="E120" i="14"/>
  <c r="F121" i="14"/>
  <c r="E121" i="14"/>
  <c r="F119" i="14"/>
  <c r="E119" i="14"/>
  <c r="C121" i="14"/>
  <c r="C120" i="14"/>
  <c r="C119" i="14"/>
  <c r="C54" i="14"/>
  <c r="D54" i="14"/>
  <c r="D122" i="14" s="1"/>
  <c r="C126" i="14"/>
  <c r="C125" i="14"/>
  <c r="C124" i="14"/>
  <c r="C9" i="10"/>
  <c r="I13" i="10"/>
  <c r="F13" i="10"/>
  <c r="C13" i="10"/>
  <c r="D103" i="14"/>
  <c r="E103" i="14"/>
  <c r="G103" i="14" s="1"/>
  <c r="C103" i="14"/>
  <c r="E94" i="14"/>
  <c r="C94" i="14"/>
  <c r="D91" i="14"/>
  <c r="E91" i="14"/>
  <c r="F91" i="14"/>
  <c r="C91" i="14"/>
  <c r="E9" i="2"/>
  <c r="E31" i="14"/>
  <c r="F26" i="14"/>
  <c r="F30" i="14"/>
  <c r="F31" i="14"/>
  <c r="D75" i="14"/>
  <c r="D76" i="14"/>
  <c r="D77" i="14"/>
  <c r="D78" i="14"/>
  <c r="D79" i="14"/>
  <c r="D80" i="14"/>
  <c r="E75" i="14"/>
  <c r="E76" i="14"/>
  <c r="E77" i="14"/>
  <c r="E78" i="14"/>
  <c r="E79" i="14"/>
  <c r="E80" i="14"/>
  <c r="F75" i="14"/>
  <c r="G75" i="14" s="1"/>
  <c r="F76" i="14"/>
  <c r="G76" i="14" s="1"/>
  <c r="F77" i="14"/>
  <c r="F78" i="14"/>
  <c r="G78" i="14" s="1"/>
  <c r="F79" i="14"/>
  <c r="G79" i="14" s="1"/>
  <c r="F80" i="14"/>
  <c r="G80" i="14" s="1"/>
  <c r="C76" i="14"/>
  <c r="C77" i="14"/>
  <c r="C78" i="14"/>
  <c r="C79" i="14"/>
  <c r="C80" i="14"/>
  <c r="C75" i="14"/>
  <c r="D67" i="14"/>
  <c r="E67" i="14"/>
  <c r="F67" i="14"/>
  <c r="C67" i="14"/>
  <c r="E19" i="11"/>
  <c r="F19" i="11"/>
  <c r="G19" i="11"/>
  <c r="D19" i="11"/>
  <c r="D56" i="14"/>
  <c r="E56" i="14"/>
  <c r="F56" i="14"/>
  <c r="C56" i="14"/>
  <c r="E15" i="11"/>
  <c r="F15" i="11"/>
  <c r="G15" i="11"/>
  <c r="D15" i="11"/>
  <c r="E85" i="2"/>
  <c r="E87" i="2"/>
  <c r="E83" i="2"/>
  <c r="C83" i="2"/>
  <c r="G8" i="3"/>
  <c r="H8" i="3"/>
  <c r="G9" i="3"/>
  <c r="H9" i="3"/>
  <c r="H11" i="3"/>
  <c r="H12" i="3"/>
  <c r="G13" i="3"/>
  <c r="H13" i="3"/>
  <c r="E7" i="3"/>
  <c r="F7" i="3"/>
  <c r="C7" i="3"/>
  <c r="F36" i="18"/>
  <c r="F52" i="18" s="1"/>
  <c r="E36" i="18"/>
  <c r="E52" i="18" s="1"/>
  <c r="D36" i="18"/>
  <c r="C18" i="18"/>
  <c r="C36" i="18"/>
  <c r="C52" i="18" s="1"/>
  <c r="C69" i="14" s="1"/>
  <c r="D40" i="19"/>
  <c r="E40" i="19"/>
  <c r="G40" i="19" s="1"/>
  <c r="F64" i="14"/>
  <c r="C40" i="19"/>
  <c r="D63" i="14"/>
  <c r="F63" i="14"/>
  <c r="D62" i="14"/>
  <c r="E62" i="14"/>
  <c r="F62" i="14"/>
  <c r="C62" i="14"/>
  <c r="D19" i="19"/>
  <c r="E19" i="19"/>
  <c r="F61" i="14"/>
  <c r="C19" i="19"/>
  <c r="H10" i="19"/>
  <c r="H11" i="19"/>
  <c r="H12" i="19"/>
  <c r="H13" i="19"/>
  <c r="H14" i="19"/>
  <c r="H15" i="19"/>
  <c r="H16" i="19"/>
  <c r="D9" i="19"/>
  <c r="E9" i="19"/>
  <c r="F9" i="19"/>
  <c r="C9" i="19"/>
  <c r="D53" i="14"/>
  <c r="E53" i="14"/>
  <c r="F53" i="14"/>
  <c r="D55" i="14"/>
  <c r="E55" i="14"/>
  <c r="F55" i="14"/>
  <c r="D57" i="14"/>
  <c r="E57" i="14"/>
  <c r="F57" i="14"/>
  <c r="C55" i="14"/>
  <c r="C57" i="14"/>
  <c r="C53" i="14"/>
  <c r="D47" i="14"/>
  <c r="E47" i="14"/>
  <c r="F47" i="14"/>
  <c r="D48" i="14"/>
  <c r="E48" i="14"/>
  <c r="F48" i="14"/>
  <c r="C48" i="14"/>
  <c r="C47" i="14"/>
  <c r="D38" i="14"/>
  <c r="E38" i="14"/>
  <c r="F38" i="14"/>
  <c r="C38" i="14"/>
  <c r="D37" i="14"/>
  <c r="E37" i="14"/>
  <c r="F37" i="14"/>
  <c r="C37" i="14"/>
  <c r="D36" i="14"/>
  <c r="E36" i="14"/>
  <c r="F36" i="14"/>
  <c r="C36" i="14"/>
  <c r="D35" i="14"/>
  <c r="E35" i="14"/>
  <c r="F35" i="14"/>
  <c r="C35" i="14"/>
  <c r="C25" i="14"/>
  <c r="C87" i="2"/>
  <c r="E86" i="2"/>
  <c r="C86" i="2"/>
  <c r="C85" i="2"/>
  <c r="E84" i="2"/>
  <c r="E95" i="2"/>
  <c r="F29" i="14"/>
  <c r="E40" i="2"/>
  <c r="E29" i="14" s="1"/>
  <c r="D81" i="14"/>
  <c r="D113" i="14"/>
  <c r="C113" i="14"/>
  <c r="D109" i="14"/>
  <c r="C109" i="14"/>
  <c r="D29" i="14"/>
  <c r="C40" i="2"/>
  <c r="C29" i="14" s="1"/>
  <c r="D40" i="14"/>
  <c r="E67" i="2"/>
  <c r="F40" i="14"/>
  <c r="C67" i="2"/>
  <c r="C40" i="14" s="1"/>
  <c r="D39" i="14"/>
  <c r="E64" i="2"/>
  <c r="E39" i="14" s="1"/>
  <c r="F64" i="2"/>
  <c r="C64" i="2"/>
  <c r="C39" i="14" s="1"/>
  <c r="D31" i="14"/>
  <c r="C52" i="2"/>
  <c r="C31" i="14" s="1"/>
  <c r="D30" i="14"/>
  <c r="E48" i="2"/>
  <c r="C48" i="2"/>
  <c r="C30" i="14" s="1"/>
  <c r="D95" i="2"/>
  <c r="C95" i="2"/>
  <c r="D9" i="2"/>
  <c r="D28" i="14"/>
  <c r="E19" i="2"/>
  <c r="F28" i="14"/>
  <c r="C9" i="2"/>
  <c r="C18" i="2" s="1"/>
  <c r="C19" i="2"/>
  <c r="C28" i="14" s="1"/>
  <c r="P31" i="9"/>
  <c r="K55" i="10"/>
  <c r="G16" i="19"/>
  <c r="G15" i="19"/>
  <c r="G14" i="19"/>
  <c r="G13" i="19"/>
  <c r="G12" i="19"/>
  <c r="G11" i="19"/>
  <c r="G10" i="19"/>
  <c r="G29" i="14" l="1"/>
  <c r="G77" i="14"/>
  <c r="H77" i="14"/>
  <c r="D119" i="14"/>
  <c r="G119" i="14"/>
  <c r="H119" i="14"/>
  <c r="D121" i="14"/>
  <c r="G121" i="14"/>
  <c r="H121" i="14"/>
  <c r="D120" i="14"/>
  <c r="G120" i="14"/>
  <c r="H120" i="14"/>
  <c r="N9" i="10"/>
  <c r="L9" i="10"/>
  <c r="G99" i="14"/>
  <c r="H103" i="14"/>
  <c r="D52" i="18"/>
  <c r="D69" i="14" s="1"/>
  <c r="G91" i="14"/>
  <c r="H91" i="14"/>
  <c r="G94" i="14"/>
  <c r="H94" i="14"/>
  <c r="G83" i="14"/>
  <c r="G85" i="14"/>
  <c r="G64" i="2"/>
  <c r="H64" i="2"/>
  <c r="G95" i="2"/>
  <c r="H95" i="2"/>
  <c r="E26" i="14"/>
  <c r="E27" i="14" s="1"/>
  <c r="H9" i="2"/>
  <c r="G9" i="2"/>
  <c r="E40" i="14"/>
  <c r="G40" i="14" s="1"/>
  <c r="H67" i="2"/>
  <c r="G67" i="2"/>
  <c r="H83" i="2"/>
  <c r="G83" i="2"/>
  <c r="E30" i="14"/>
  <c r="G48" i="2"/>
  <c r="H48" i="2"/>
  <c r="E28" i="14"/>
  <c r="G28" i="14" s="1"/>
  <c r="G19" i="2"/>
  <c r="H19" i="2"/>
  <c r="G37" i="14"/>
  <c r="H37" i="14"/>
  <c r="H47" i="14"/>
  <c r="G47" i="14"/>
  <c r="G53" i="14"/>
  <c r="H53" i="14"/>
  <c r="H31" i="14"/>
  <c r="G31" i="14"/>
  <c r="G55" i="14"/>
  <c r="H55" i="14"/>
  <c r="H56" i="14"/>
  <c r="G56" i="14"/>
  <c r="G30" i="14"/>
  <c r="H30" i="14"/>
  <c r="G57" i="14"/>
  <c r="H57" i="14"/>
  <c r="F27" i="14"/>
  <c r="G26" i="14"/>
  <c r="H26" i="14"/>
  <c r="F122" i="14"/>
  <c r="H54" i="14"/>
  <c r="G54" i="14"/>
  <c r="E61" i="14"/>
  <c r="E43" i="19"/>
  <c r="H19" i="19"/>
  <c r="G19" i="19"/>
  <c r="D61" i="14"/>
  <c r="D43" i="19"/>
  <c r="C61" i="14"/>
  <c r="C43" i="19"/>
  <c r="C64" i="14" s="1"/>
  <c r="H36" i="19"/>
  <c r="G36" i="19"/>
  <c r="N13" i="10"/>
  <c r="L13" i="10"/>
  <c r="H84" i="14"/>
  <c r="G84" i="14"/>
  <c r="H7" i="3"/>
  <c r="G7" i="3"/>
  <c r="G62" i="14"/>
  <c r="H62" i="14"/>
  <c r="G61" i="14"/>
  <c r="H61" i="14"/>
  <c r="G9" i="19"/>
  <c r="H9" i="19"/>
  <c r="E69" i="14"/>
  <c r="G52" i="18"/>
  <c r="H52" i="18"/>
  <c r="D118" i="14"/>
  <c r="E82" i="14"/>
  <c r="G82" i="14" s="1"/>
  <c r="F39" i="14"/>
  <c r="F78" i="2"/>
  <c r="F70" i="2"/>
  <c r="N46" i="9"/>
  <c r="D26" i="14"/>
  <c r="D27" i="14" s="1"/>
  <c r="D32" i="14" s="1"/>
  <c r="D79" i="2"/>
  <c r="D18" i="2"/>
  <c r="D59" i="2" s="1"/>
  <c r="E123" i="14"/>
  <c r="AF31" i="9"/>
  <c r="G110" i="14"/>
  <c r="C106" i="14"/>
  <c r="C107" i="14" s="1"/>
  <c r="C90" i="14"/>
  <c r="F69" i="14"/>
  <c r="E106" i="14"/>
  <c r="E107" i="14" s="1"/>
  <c r="E90" i="14"/>
  <c r="H90" i="14" s="1"/>
  <c r="G115" i="14"/>
  <c r="D106" i="14"/>
  <c r="D107" i="14" s="1"/>
  <c r="D90" i="14"/>
  <c r="E63" i="14"/>
  <c r="G63" i="14" s="1"/>
  <c r="D64" i="14"/>
  <c r="F32" i="14"/>
  <c r="G9" i="20"/>
  <c r="AE31" i="9"/>
  <c r="E81" i="14"/>
  <c r="T34" i="9"/>
  <c r="P34" i="9"/>
  <c r="O34" i="9"/>
  <c r="AA19" i="9"/>
  <c r="AD8" i="9"/>
  <c r="AA8" i="9"/>
  <c r="F81" i="14"/>
  <c r="E113" i="14"/>
  <c r="G116" i="14"/>
  <c r="N71" i="10"/>
  <c r="E18" i="18"/>
  <c r="H18" i="18" s="1"/>
  <c r="E66" i="14"/>
  <c r="D34" i="18"/>
  <c r="D65" i="18" s="1"/>
  <c r="H116" i="14"/>
  <c r="H115" i="14"/>
  <c r="E109" i="14"/>
  <c r="G112" i="14"/>
  <c r="F113" i="14"/>
  <c r="E78" i="2"/>
  <c r="C78" i="2"/>
  <c r="E79" i="2"/>
  <c r="C59" i="2"/>
  <c r="C82" i="2" s="1"/>
  <c r="E118" i="14"/>
  <c r="D58" i="14"/>
  <c r="E74" i="14"/>
  <c r="F17" i="11" s="1"/>
  <c r="G114" i="14"/>
  <c r="H111" i="14"/>
  <c r="C58" i="14"/>
  <c r="G111" i="14"/>
  <c r="F109" i="14"/>
  <c r="H114" i="14"/>
  <c r="E58" i="14"/>
  <c r="H112" i="14"/>
  <c r="F118" i="14"/>
  <c r="C49" i="14"/>
  <c r="E122" i="14"/>
  <c r="D49" i="14"/>
  <c r="C118" i="14"/>
  <c r="H110" i="14"/>
  <c r="D50" i="14"/>
  <c r="E49" i="14"/>
  <c r="F58" i="14"/>
  <c r="F74" i="14"/>
  <c r="F124" i="14"/>
  <c r="H124" i="14" s="1"/>
  <c r="F126" i="14"/>
  <c r="G126" i="14" s="1"/>
  <c r="C66" i="14"/>
  <c r="D66" i="14"/>
  <c r="C26" i="14"/>
  <c r="C79" i="2"/>
  <c r="C34" i="18"/>
  <c r="C68" i="14" s="1"/>
  <c r="C74" i="14"/>
  <c r="D74" i="14"/>
  <c r="E17" i="11" s="1"/>
  <c r="E18" i="2"/>
  <c r="C17" i="10"/>
  <c r="C21" i="10" s="1"/>
  <c r="C122" i="14"/>
  <c r="I17" i="10"/>
  <c r="F125" i="14"/>
  <c r="H125" i="14" s="1"/>
  <c r="AD19" i="9"/>
  <c r="S34" i="9"/>
  <c r="AA34" i="9"/>
  <c r="H118" i="14" l="1"/>
  <c r="G118" i="14"/>
  <c r="G18" i="18"/>
  <c r="G106" i="14"/>
  <c r="G90" i="14"/>
  <c r="H106" i="14"/>
  <c r="H40" i="14"/>
  <c r="E32" i="14"/>
  <c r="H32" i="14" s="1"/>
  <c r="H79" i="2"/>
  <c r="G79" i="2"/>
  <c r="G78" i="2"/>
  <c r="H78" i="2"/>
  <c r="H28" i="14"/>
  <c r="C88" i="2"/>
  <c r="C33" i="14" s="1"/>
  <c r="E59" i="2"/>
  <c r="E70" i="2" s="1"/>
  <c r="H18" i="2"/>
  <c r="G18" i="2"/>
  <c r="I21" i="10"/>
  <c r="L17" i="10"/>
  <c r="N17" i="10"/>
  <c r="F49" i="14"/>
  <c r="H39" i="14"/>
  <c r="G39" i="14"/>
  <c r="H122" i="14"/>
  <c r="G122" i="14"/>
  <c r="H58" i="14"/>
  <c r="G58" i="14"/>
  <c r="H27" i="14"/>
  <c r="G27" i="14"/>
  <c r="H63" i="14"/>
  <c r="G43" i="19"/>
  <c r="H43" i="19"/>
  <c r="H81" i="14"/>
  <c r="G81" i="14"/>
  <c r="G17" i="11"/>
  <c r="H74" i="14"/>
  <c r="G74" i="14"/>
  <c r="G125" i="14"/>
  <c r="G124" i="14"/>
  <c r="H126" i="14"/>
  <c r="H69" i="14"/>
  <c r="G69" i="14"/>
  <c r="F75" i="2"/>
  <c r="G32" i="14"/>
  <c r="E7" i="11"/>
  <c r="D82" i="2"/>
  <c r="D70" i="2"/>
  <c r="D75" i="2" s="1"/>
  <c r="D17" i="19" s="1"/>
  <c r="H107" i="14"/>
  <c r="G107" i="14"/>
  <c r="G109" i="14"/>
  <c r="H109" i="14"/>
  <c r="H113" i="14"/>
  <c r="G113" i="14"/>
  <c r="C123" i="14"/>
  <c r="D68" i="14"/>
  <c r="F34" i="18"/>
  <c r="E64" i="14"/>
  <c r="C70" i="2"/>
  <c r="C75" i="2" s="1"/>
  <c r="C17" i="19" s="1"/>
  <c r="E50" i="14"/>
  <c r="F18" i="11"/>
  <c r="D71" i="14"/>
  <c r="C71" i="14"/>
  <c r="D17" i="11"/>
  <c r="D18" i="11"/>
  <c r="Q35" i="9"/>
  <c r="M35" i="9"/>
  <c r="U35" i="9"/>
  <c r="Y35" i="9"/>
  <c r="F7" i="11"/>
  <c r="F50" i="14"/>
  <c r="G7" i="11"/>
  <c r="E18" i="11"/>
  <c r="C27" i="14"/>
  <c r="C50" i="14"/>
  <c r="F66" i="14"/>
  <c r="Z35" i="9"/>
  <c r="N35" i="9"/>
  <c r="V35" i="9"/>
  <c r="AF34" i="9"/>
  <c r="R35" i="9"/>
  <c r="G18" i="11"/>
  <c r="D41" i="14"/>
  <c r="D46" i="14" s="1"/>
  <c r="H66" i="14" l="1"/>
  <c r="G66" i="14"/>
  <c r="AC35" i="9"/>
  <c r="E75" i="2"/>
  <c r="E17" i="19" s="1"/>
  <c r="G70" i="2"/>
  <c r="H70" i="2"/>
  <c r="D8" i="11"/>
  <c r="D13" i="11"/>
  <c r="C34" i="14"/>
  <c r="H59" i="2"/>
  <c r="G59" i="2"/>
  <c r="E82" i="2"/>
  <c r="N21" i="10"/>
  <c r="L21" i="10"/>
  <c r="G49" i="14"/>
  <c r="H49" i="14"/>
  <c r="D123" i="14"/>
  <c r="G64" i="14"/>
  <c r="H64" i="14"/>
  <c r="F65" i="18"/>
  <c r="H50" i="14"/>
  <c r="G50" i="14"/>
  <c r="D88" i="2"/>
  <c r="D33" i="14" s="1"/>
  <c r="AD35" i="9"/>
  <c r="D89" i="14"/>
  <c r="D87" i="14"/>
  <c r="D68" i="18"/>
  <c r="E10" i="11"/>
  <c r="E9" i="11"/>
  <c r="E11" i="11"/>
  <c r="D72" i="14"/>
  <c r="E34" i="18"/>
  <c r="E65" i="18" s="1"/>
  <c r="F68" i="14"/>
  <c r="D88" i="14"/>
  <c r="F123" i="14"/>
  <c r="D7" i="11"/>
  <c r="C32" i="14"/>
  <c r="C41" i="14" s="1"/>
  <c r="C46" i="14" s="1"/>
  <c r="E41" i="14"/>
  <c r="E46" i="14" s="1"/>
  <c r="H75" i="2" l="1"/>
  <c r="G75" i="2"/>
  <c r="G34" i="18"/>
  <c r="H34" i="18"/>
  <c r="E88" i="2"/>
  <c r="H82" i="2"/>
  <c r="G82" i="2"/>
  <c r="H123" i="14"/>
  <c r="G123" i="14"/>
  <c r="H65" i="18"/>
  <c r="G65" i="18"/>
  <c r="E8" i="11"/>
  <c r="E13" i="11"/>
  <c r="D34" i="14"/>
  <c r="F68" i="18"/>
  <c r="F71" i="14"/>
  <c r="E89" i="14"/>
  <c r="E87" i="14"/>
  <c r="D10" i="11"/>
  <c r="C89" i="14"/>
  <c r="F11" i="11"/>
  <c r="F10" i="11"/>
  <c r="F9" i="11"/>
  <c r="E68" i="14"/>
  <c r="G68" i="14" s="1"/>
  <c r="C87" i="14"/>
  <c r="C88" i="14"/>
  <c r="D9" i="11"/>
  <c r="D11" i="11"/>
  <c r="E88" i="14"/>
  <c r="F41" i="14"/>
  <c r="H68" i="14" l="1"/>
  <c r="G88" i="2"/>
  <c r="H88" i="2"/>
  <c r="E33" i="14"/>
  <c r="G41" i="14"/>
  <c r="H41" i="14"/>
  <c r="E68" i="18"/>
  <c r="E71" i="14"/>
  <c r="G71" i="14" s="1"/>
  <c r="F72" i="14"/>
  <c r="F17" i="19"/>
  <c r="F46" i="14"/>
  <c r="F33" i="14"/>
  <c r="F8" i="11" l="1"/>
  <c r="E34" i="14"/>
  <c r="F13" i="11"/>
  <c r="G68" i="18"/>
  <c r="H68" i="18"/>
  <c r="H33" i="14"/>
  <c r="G33" i="14"/>
  <c r="G46" i="14"/>
  <c r="H46" i="14"/>
  <c r="E72" i="14"/>
  <c r="F89" i="14"/>
  <c r="F87" i="14"/>
  <c r="G8" i="11"/>
  <c r="G13" i="11"/>
  <c r="G10" i="11"/>
  <c r="G9" i="11"/>
  <c r="G11" i="11"/>
  <c r="F34" i="14"/>
  <c r="F88" i="14"/>
  <c r="H72" i="14" l="1"/>
  <c r="G72" i="14"/>
  <c r="H87" i="14"/>
  <c r="G87" i="14"/>
  <c r="G88" i="14"/>
  <c r="H88" i="14"/>
  <c r="G89" i="14"/>
  <c r="H89" i="14"/>
  <c r="G34" i="14"/>
  <c r="H34" i="14"/>
  <c r="C65" i="18"/>
  <c r="C68" i="18" s="1"/>
  <c r="C72" i="14" s="1"/>
</calcChain>
</file>

<file path=xl/sharedStrings.xml><?xml version="1.0" encoding="utf-8"?>
<sst xmlns="http://schemas.openxmlformats.org/spreadsheetml/2006/main" count="1107" uniqueCount="596">
  <si>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</si>
  <si>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</si>
  <si>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</si>
  <si>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</si>
  <si>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</si>
  <si>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</si>
  <si>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</si>
  <si>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</si>
  <si>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</si>
  <si>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</si>
  <si>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</si>
  <si>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</si>
  <si>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</si>
  <si>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</si>
  <si>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</si>
  <si>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</si>
  <si>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</si>
  <si>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</si>
  <si>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</si>
  <si>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</si>
  <si>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</si>
  <si>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</si>
  <si>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</si>
  <si>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</si>
  <si>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</si>
  <si>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</si>
  <si>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</si>
  <si>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</si>
  <si>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</si>
  <si>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</si>
  <si>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</si>
  <si>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</si>
  <si>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</si>
  <si>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</si>
  <si>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</si>
  <si>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</si>
  <si>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</si>
  <si>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</si>
  <si>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</si>
  <si>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</si>
  <si>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</si>
  <si>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</si>
  <si>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</si>
  <si>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</si>
  <si>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</si>
  <si>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</si>
  <si>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</si>
  <si>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</si>
  <si>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</si>
  <si>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</si>
  <si>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</si>
  <si>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</si>
  <si>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</si>
  <si>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</si>
  <si>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</si>
  <si>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</si>
  <si>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</si>
  <si>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</si>
  <si>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</si>
  <si>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</si>
  <si>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</si>
  <si>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</si>
  <si>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</si>
  <si>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</si>
  <si>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</si>
  <si>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</si>
  <si>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</si>
  <si>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</si>
  <si>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</si>
  <si>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</si>
  <si>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</si>
  <si>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</si>
  <si>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</si>
  <si>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</si>
  <si>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</si>
  <si>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</si>
  <si>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</si>
  <si>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</si>
  <si>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</si>
  <si>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</si>
  <si>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</si>
  <si>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</si>
  <si>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</si>
  <si>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</si>
  <si>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</si>
  <si>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</si>
  <si>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</si>
  <si>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Усього витрат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</si>
  <si>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</si>
  <si>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</si>
  <si>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</si>
  <si>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</si>
  <si>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</si>
  <si>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</si>
  <si>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</si>
  <si>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</si>
  <si>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</si>
  <si>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</si>
  <si>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</si>
  <si>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</si>
  <si>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</si>
  <si>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</si>
  <si>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</si>
  <si>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</si>
  <si>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</si>
  <si>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</si>
  <si>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</si>
  <si>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</si>
  <si>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</si>
  <si>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</si>
  <si>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</si>
  <si>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</si>
  <si>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</si>
  <si>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</si>
  <si>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</si>
  <si>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</si>
  <si>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</si>
  <si>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</si>
  <si>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</si>
  <si>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</si>
  <si>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</si>
  <si>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</si>
  <si>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</si>
  <si>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</si>
  <si>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</si>
  <si>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</si>
  <si>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</si>
  <si>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</si>
  <si>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</si>
  <si>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</si>
  <si>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</si>
  <si>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</si>
  <si>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</si>
  <si>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</si>
  <si>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</si>
  <si>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</si>
  <si>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</si>
  <si>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</si>
  <si>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</si>
  <si>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</si>
  <si>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</si>
  <si>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</si>
  <si>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</si>
  <si>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</si>
  <si>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</si>
  <si>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</si>
  <si>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 xml:space="preserve">          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</si>
  <si>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</si>
  <si>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</si>
  <si>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</si>
  <si>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</si>
  <si>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</si>
  <si>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</si>
  <si>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</si>
  <si>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</si>
  <si>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</si>
  <si>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</si>
  <si>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</si>
  <si>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</si>
  <si>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</si>
  <si>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</si>
  <si>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</si>
  <si>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</si>
  <si>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</si>
  <si>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</si>
  <si>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</si>
  <si>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</si>
  <si>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</si>
  <si>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</si>
  <si>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</si>
  <si>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</si>
  <si>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</si>
  <si>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</si>
  <si>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</si>
  <si>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</si>
  <si>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</si>
  <si>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</si>
  <si>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</si>
  <si>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</si>
  <si>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</si>
  <si>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</si>
  <si>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</si>
  <si>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</si>
  <si>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</si>
  <si>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</si>
  <si>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</si>
  <si>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</si>
  <si>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</si>
  <si>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</si>
  <si>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</si>
  <si>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</si>
  <si>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</si>
  <si>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</si>
  <si>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</si>
  <si>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</si>
  <si>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</si>
  <si>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</si>
  <si>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</si>
  <si>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</si>
  <si>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</si>
  <si>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</si>
  <si>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</si>
  <si>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</si>
  <si>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</si>
  <si>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</si>
  <si>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</si>
  <si>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</si>
  <si>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</si>
  <si>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</si>
  <si>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</si>
  <si>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</si>
  <si>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</si>
  <si>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</si>
  <si>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</si>
  <si>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</si>
  <si>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</si>
  <si>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</si>
  <si>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</si>
  <si>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</si>
  <si>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</si>
  <si>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Повернення коштів до бюджету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</si>
  <si>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</si>
  <si>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</si>
  <si>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</si>
  <si>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</si>
  <si>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</si>
  <si>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</si>
  <si>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</si>
  <si>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</si>
  <si>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</si>
  <si>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</si>
  <si>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</si>
  <si>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</si>
  <si>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</si>
  <si>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</si>
  <si>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</si>
  <si>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</si>
  <si>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</si>
  <si>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</si>
  <si>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</si>
  <si>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</si>
  <si>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</si>
  <si>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</si>
  <si>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</si>
  <si>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</si>
  <si>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</si>
  <si>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</si>
  <si>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</si>
  <si>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</si>
  <si>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</si>
  <si>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</si>
  <si>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</si>
  <si>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</si>
  <si>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</si>
  <si>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</si>
  <si>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</si>
  <si>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</si>
  <si>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</si>
  <si>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</si>
  <si>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</si>
  <si>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</si>
  <si>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</si>
  <si>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</si>
  <si>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</si>
  <si>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</si>
  <si>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</si>
  <si>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</si>
  <si>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</si>
  <si>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</si>
  <si>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</si>
  <si>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</si>
  <si>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</si>
  <si>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</si>
  <si>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</si>
  <si>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</si>
  <si>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</si>
  <si>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</si>
  <si>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</si>
  <si>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</si>
  <si>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</si>
  <si>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</si>
  <si>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</si>
  <si>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</si>
  <si>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</si>
  <si>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</si>
  <si>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</si>
  <si>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</si>
  <si>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</si>
  <si>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</si>
  <si>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</si>
  <si>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</si>
  <si>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</si>
  <si>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</si>
  <si>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</si>
  <si>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</si>
  <si>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</si>
  <si>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</si>
  <si>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</si>
  <si>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</si>
  <si>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</si>
  <si>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</si>
  <si>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</si>
  <si>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</si>
  <si>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</si>
  <si>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</si>
  <si>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</si>
  <si>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</si>
  <si>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</si>
  <si>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</si>
  <si>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</si>
  <si>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</si>
  <si>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</si>
  <si>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</si>
  <si>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</si>
  <si>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</si>
  <si>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</si>
  <si>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</si>
  <si>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</si>
  <si>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</si>
  <si>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</si>
  <si>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</si>
  <si>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</si>
  <si>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</si>
  <si>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</si>
  <si>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</si>
  <si>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</si>
  <si>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</si>
  <si>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</si>
  <si>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</si>
  <si>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</si>
  <si>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</si>
  <si>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</si>
  <si>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</si>
  <si>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у тому числі державні гранти і субсидії</t>
  </si>
  <si>
    <t>у тому числі фінансові запозичення</t>
  </si>
  <si>
    <t>Усього пасиви</t>
  </si>
  <si>
    <t>Контроль</t>
  </si>
  <si>
    <t xml:space="preserve">Факт наростаючим підсумком
з початку року 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</si>
  <si>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</si>
  <si>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</si>
  <si>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Поповнення статуного капіталу підприємства</t>
  </si>
  <si>
    <t>Направлення коштів на:</t>
  </si>
  <si>
    <t>придбання та оновлення необоротних активів (розшифрувати)</t>
  </si>
  <si>
    <t>поповнення обігових коштів (розшифрувати)</t>
  </si>
  <si>
    <t xml:space="preserve">Усього виплат </t>
  </si>
  <si>
    <t>гроші та їх еквіваленти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</si>
  <si>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</si>
  <si>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</si>
  <si>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</si>
  <si>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</si>
  <si>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</si>
  <si>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</si>
  <si>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</si>
  <si>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</si>
  <si>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</si>
  <si>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</si>
  <si>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Продовження таблиці 6</t>
  </si>
  <si>
    <t>Таблиця 7</t>
  </si>
  <si>
    <t>(тис.грн)</t>
  </si>
  <si>
    <t>Адміністративні витрати</t>
  </si>
  <si>
    <t>Інші операційні доходи</t>
  </si>
  <si>
    <t>Інші доходи</t>
  </si>
  <si>
    <t>Інші витрати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</si>
  <si>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</si>
  <si>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</si>
  <si>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</si>
  <si>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Інші податки, збори та платежі на користь держави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</si>
  <si>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</si>
  <si>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</si>
  <si>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</si>
  <si>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</si>
  <si>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</si>
  <si>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</si>
  <si>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</si>
  <si>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</si>
  <si>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</si>
  <si>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тис.грн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</si>
  <si>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</si>
  <si>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</si>
  <si>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</si>
  <si>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</si>
  <si>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</si>
  <si>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</si>
  <si>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</si>
  <si>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</si>
  <si>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</si>
  <si>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</si>
  <si>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t>капітальне будівництво (розшифрувати)</t>
  </si>
  <si>
    <t>тис.грн (без ПДВ)</t>
  </si>
  <si>
    <t xml:space="preserve">Факт наростаючим підсумком 
з початку року 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</si>
  <si>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</si>
  <si>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</si>
  <si>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</si>
  <si>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</si>
  <si>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</si>
  <si>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</si>
  <si>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</si>
  <si>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</si>
  <si>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</si>
  <si>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</si>
  <si>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операційні витрати,  усього, у тому числі:</t>
  </si>
  <si>
    <t>Відхилення,
(%)</t>
  </si>
  <si>
    <t>Інші надходження, усього, у тому числі:</t>
  </si>
  <si>
    <t>Інші платежі, усього, у тому числі: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</si>
  <si>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</si>
  <si>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</si>
  <si>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 xml:space="preserve">Усього нарахованих виплат </t>
  </si>
  <si>
    <t>Нараховані до сплати інші податки, збори та платежі, усього, у тому числі:</t>
  </si>
  <si>
    <t>комунальними підприємствами, що є власністю Вінницької міської об'єднаної територіальної громади до бюджету Вінницької міської ОТГ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</si>
  <si>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ОТГ</t>
  </si>
  <si>
    <t>єдиний внесок на загальнообов'язкове державне соціальне страхування</t>
  </si>
  <si>
    <t>Розшифровка до Таблиці 1 "Формування фінансових результатів"</t>
  </si>
  <si>
    <t>Розшифровка до Таблиці 3 "Рух грошових коштів (за прямим методом)"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</si>
  <si>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</si>
  <si>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</si>
  <si>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t>Одиниця виміру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</si>
  <si>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</si>
  <si>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</si>
  <si>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 xml:space="preserve">минулий 
2019 рік </t>
  </si>
  <si>
    <t>за 2020 рік</t>
  </si>
  <si>
    <t xml:space="preserve">минулий 2019 рік </t>
  </si>
  <si>
    <t xml:space="preserve">поточний 2020 рік </t>
  </si>
  <si>
    <t>Звітний 2020 рік</t>
  </si>
  <si>
    <t xml:space="preserve">поточний 
2020 рік </t>
  </si>
  <si>
    <t>Факт минулого 2019 року</t>
  </si>
  <si>
    <t>План звітного 2020 року</t>
  </si>
  <si>
    <t>Факт звітного 2020 року</t>
  </si>
  <si>
    <t xml:space="preserve">минулий
 2019 рік </t>
  </si>
  <si>
    <t>Факт звітного
 2020 року</t>
  </si>
  <si>
    <t>минулий 2019 рік</t>
  </si>
  <si>
    <t>поточний 2020 рік</t>
  </si>
  <si>
    <t xml:space="preserve">Факт
минулого 2019 року
</t>
  </si>
  <si>
    <t>План
звітного 2020 року</t>
  </si>
  <si>
    <t>Факт
звітного 2020 року</t>
  </si>
  <si>
    <t>Заборгованість за кредитами станом на 01.01.2020 року</t>
  </si>
  <si>
    <t>Отримано залучених коштів за звітний 2020 рік</t>
  </si>
  <si>
    <t>Повернено залучених коштів за звітний 2020 рік</t>
  </si>
  <si>
    <t>Заборгованість станом на 01.01.2021 року</t>
  </si>
  <si>
    <t xml:space="preserve">факт 
минулого 2019 року
</t>
  </si>
  <si>
    <t>план
звітного 2020 року</t>
  </si>
  <si>
    <t>факт
звітного 2020 року</t>
  </si>
  <si>
    <t>факт
минулого 2019 року</t>
  </si>
  <si>
    <t>7. Джерела капітальних інвестицій у 2020 році</t>
  </si>
  <si>
    <t>послуги поливальної машини</t>
  </si>
  <si>
    <t>ремонт приміщень</t>
  </si>
  <si>
    <t>ремонт автомобілів</t>
  </si>
  <si>
    <t>обслуговування касових апаратів</t>
  </si>
  <si>
    <t>послуги спецтехніки</t>
  </si>
  <si>
    <t>реєстрація транспортних засобів</t>
  </si>
  <si>
    <t>водопостачання, водовідведення</t>
  </si>
  <si>
    <t>поштові послуги</t>
  </si>
  <si>
    <t>о</t>
  </si>
  <si>
    <t>собівартість реалізованих товарів</t>
  </si>
  <si>
    <t>обслуговування  GPS-пристроїв</t>
  </si>
  <si>
    <t>розробка науково-технічної документації</t>
  </si>
  <si>
    <t>вимірювання опору заземлення</t>
  </si>
  <si>
    <t>охорона пляжів</t>
  </si>
  <si>
    <t>утримання архіву</t>
  </si>
  <si>
    <t>оренда будівлі</t>
  </si>
  <si>
    <t>охорона лазні</t>
  </si>
  <si>
    <t>виклик інспектора, повірка лічильників</t>
  </si>
  <si>
    <t>ремонт обладнання</t>
  </si>
  <si>
    <t>послуги інтернету</t>
  </si>
  <si>
    <t>вивіз рідких стоків</t>
  </si>
  <si>
    <t>підписка</t>
  </si>
  <si>
    <t>страхування ТЗ</t>
  </si>
  <si>
    <t>розрахунково-касове обслуговування банків</t>
  </si>
  <si>
    <t>екологічний податок</t>
  </si>
  <si>
    <t>податок на землю</t>
  </si>
  <si>
    <t>списання кредиторської заборгованості</t>
  </si>
  <si>
    <t>оренда основних засобів (ритуальна служба)</t>
  </si>
  <si>
    <t>безповоротна фінансова допомога</t>
  </si>
  <si>
    <t>реалізація металобрухту</t>
  </si>
  <si>
    <t>реалізація /оприбуткування запасів</t>
  </si>
  <si>
    <t>оренда обладнання</t>
  </si>
  <si>
    <t>пільгові пенсії</t>
  </si>
  <si>
    <t>виплати по суду</t>
  </si>
  <si>
    <t>штрафи сплачені</t>
  </si>
  <si>
    <t>сумнівні, безнадійні борги</t>
  </si>
  <si>
    <t>Інші  витрати,  усього, у тому числі:</t>
  </si>
  <si>
    <t>залишкова вартість активів після списання в зв'язку з передачею лазні</t>
  </si>
  <si>
    <t xml:space="preserve">Начальник  КП </t>
  </si>
  <si>
    <t>_______________________</t>
  </si>
  <si>
    <t xml:space="preserve">       (ініціали, прізвище)    </t>
  </si>
  <si>
    <t>кондиціонер</t>
  </si>
  <si>
    <t>обігрівач</t>
  </si>
  <si>
    <t>касовий апарат</t>
  </si>
  <si>
    <t>свідоцтво на право користування землею</t>
  </si>
  <si>
    <t>страхування магазину</t>
  </si>
  <si>
    <t>компенсація експлуатаційних послуг орендарями</t>
  </si>
  <si>
    <t>дохід від оренди</t>
  </si>
  <si>
    <t>аванси одержані</t>
  </si>
  <si>
    <t>доходи від здачі в оренду обладнання</t>
  </si>
  <si>
    <t>виручка від реалізації металобрухту</t>
  </si>
  <si>
    <t>компенсація витрат від надання послуг за пільговими тарифами  на помиви в лазні</t>
  </si>
  <si>
    <t>комісія банку</t>
  </si>
  <si>
    <t>несамохідне судно, вантажна шаланда</t>
  </si>
  <si>
    <t>земснаряд НСС 800/40-ГР-Ф</t>
  </si>
  <si>
    <t>сканер</t>
  </si>
  <si>
    <t>трансформатори</t>
  </si>
  <si>
    <t>придбання (виготовлення) інших необоротних матеріальних активів, усього, у тому числі:</t>
  </si>
  <si>
    <t>насоси</t>
  </si>
  <si>
    <t>шліфмашини</t>
  </si>
  <si>
    <t>ЗАЗ Т1 3110</t>
  </si>
  <si>
    <t>Для службових поїздок керівництва</t>
  </si>
  <si>
    <t>Ритуальні послуги (послуги похоронного призначення)</t>
  </si>
  <si>
    <t xml:space="preserve">Утримання кладовищ  та меморіалів </t>
  </si>
  <si>
    <t>Утримання зон відпочинку</t>
  </si>
  <si>
    <t>Утримання громадських  вбиралень</t>
  </si>
  <si>
    <t xml:space="preserve">Послуги лазні </t>
  </si>
  <si>
    <t>Компенсація різниці в тарифах по пільгових помивах в лазні</t>
  </si>
  <si>
    <t>Послуги масажу</t>
  </si>
  <si>
    <t>Інші водолазні роботи</t>
  </si>
  <si>
    <t>Послуги земснаряда, баржі, човна</t>
  </si>
  <si>
    <t>Забезпечення охорони та рятування життя людей на водних об'єктах</t>
  </si>
  <si>
    <t>паркан для земснаряда</t>
  </si>
  <si>
    <t>Науменко Д.О.</t>
  </si>
  <si>
    <t>КП  "Комбінат комунальних підприємств"</t>
  </si>
  <si>
    <t>комунальне підприємство</t>
  </si>
  <si>
    <t xml:space="preserve">м.Вінниця  </t>
  </si>
  <si>
    <t>Департамент комунального господарства та благоустрою міської ради</t>
  </si>
  <si>
    <t>комунальне господарство</t>
  </si>
  <si>
    <t>комунальна</t>
  </si>
  <si>
    <t>м.Вінниця  вул. Анастасії Медвідь, 2</t>
  </si>
  <si>
    <t>(0432) 67-33-20</t>
  </si>
  <si>
    <t>Придбання (виготовлення) інших необоротних матеріальних активів</t>
  </si>
  <si>
    <t>кутова шліфмашина</t>
  </si>
  <si>
    <t>паркан на кладовищі Підлісне</t>
  </si>
  <si>
    <t>Модернізація, модифікація (добудова, дообладнання, реконструкція) основних засобів</t>
  </si>
  <si>
    <t>новорічні подарунки дітям</t>
  </si>
  <si>
    <r>
      <t>Інші надходження (розшифрувати)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</si>
  <si>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>придбання (виготовлення) основних засобів (розшифрувати)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</si>
  <si>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color theme="1"/>
        <rFont val="Times New Roman"/>
        <family val="1"/>
        <charset val="204"/>
      </rPr>
      <t xml:space="preserve"> </t>
    </r>
  </si>
  <si>
    <r>
      <t xml:space="preserve">Орган державного управління  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</si>
  <si>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4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color theme="1"/>
        <rFont val="Times New Roman"/>
        <family val="1"/>
        <charset val="204"/>
      </rPr>
      <t>, у тому числі:</t>
    </r>
  </si>
  <si>
    <r>
      <t xml:space="preserve">Середня кількість працівників </t>
    </r>
    <r>
      <rPr>
        <sz val="14"/>
        <color theme="1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color theme="1"/>
        <rFont val="Times New Roman"/>
        <family val="1"/>
        <charset val="204"/>
      </rPr>
      <t>,
у тому числі:</t>
    </r>
  </si>
  <si>
    <r>
      <t>у тому числі:</t>
    </r>
    <r>
      <rPr>
        <i/>
        <sz val="14"/>
        <color theme="1"/>
        <rFont val="Times New Roman"/>
        <family val="1"/>
        <charset val="204"/>
      </rPr>
      <t xml:space="preserve"> </t>
    </r>
  </si>
  <si>
    <t>ПММ</t>
  </si>
  <si>
    <t>03338656</t>
  </si>
  <si>
    <t>0510100000</t>
  </si>
  <si>
    <t>ПРО ВИКОНАННЯ ПОКАЗНИКІВ ФІНАНСОВОГО ПЛАНУ  КП "Комбінат комунальних підприємств"</t>
  </si>
  <si>
    <t>Д.О.Науменко</t>
  </si>
  <si>
    <t xml:space="preserve">Начальник КП </t>
  </si>
  <si>
    <t xml:space="preserve">Д.О. Науменко </t>
  </si>
  <si>
    <t>КП "Комбінат комунальних підприємств"</t>
  </si>
  <si>
    <t>V</t>
  </si>
  <si>
    <t>96.03 Організація поховань і надання  суміжних  послуг; 96.04 Діяльність із забезпечення комфорту ; 93.19  Інша діяльність у сфері спорту.</t>
  </si>
  <si>
    <t>________________________</t>
  </si>
  <si>
    <t>____________________</t>
  </si>
  <si>
    <t>______________________</t>
  </si>
  <si>
    <t>Матеріальні витрати</t>
  </si>
  <si>
    <t>Відхилення, (+,-)</t>
  </si>
  <si>
    <r>
      <t xml:space="preserve">до звіту про виконання показників фінансового плану за 2020 рік 
                                                                                                </t>
    </r>
    <r>
      <rPr>
        <sz val="16"/>
        <color theme="1"/>
        <rFont val="Times New Roman"/>
        <family val="1"/>
        <charset val="204"/>
      </rPr>
      <t xml:space="preserve"> </t>
    </r>
  </si>
  <si>
    <t>Утримання штучних споруд</t>
  </si>
  <si>
    <t>Начальник КП</t>
  </si>
  <si>
    <t>мікроавтобус типу ФОРД Транзит</t>
  </si>
  <si>
    <t>Середньомісячні витрати на оплату праці одного працівника (грн), усього, у тому числі:</t>
  </si>
  <si>
    <r>
      <t>Інші фінансові доходи</t>
    </r>
    <r>
      <rPr>
        <sz val="16"/>
        <color theme="1"/>
        <rFont val="Times New Roman"/>
        <family val="1"/>
        <charset val="204"/>
      </rPr>
      <t xml:space="preserve"> (відсотки нараховані банком)</t>
    </r>
  </si>
  <si>
    <t>технічне обслуговування та технічний огляд транспорта</t>
  </si>
  <si>
    <t>послуги зв'язку</t>
  </si>
  <si>
    <t>вивезення сміття</t>
  </si>
  <si>
    <t>страхування автомобільного транспорту</t>
  </si>
  <si>
    <t>навчання водолазів, підвищення кваліфікації, відрядження</t>
  </si>
  <si>
    <t>страхування життя водіїв</t>
  </si>
  <si>
    <t>заправка картриджа</t>
  </si>
  <si>
    <t>матеріальні витрати (канцелярські товари тощо)</t>
  </si>
  <si>
    <t>оренда майна, компенсація експлуатаційних витрат, комунальних послуг (лазня)</t>
  </si>
  <si>
    <t>допомога на поховання, матеріальна допомога згідно з колективним договором</t>
  </si>
  <si>
    <t>проїздні квитки</t>
  </si>
  <si>
    <t>собівартість реалізованих запасів (металобрухту)</t>
  </si>
  <si>
    <t>Інші цілі (право постійного користування земельною ділянкою)</t>
  </si>
  <si>
    <t>інші податки та збори (екологічний податок)</t>
  </si>
  <si>
    <t>інші (розшифрувати)</t>
  </si>
  <si>
    <t>надходження від відсотків за залишками коштів на поточних рахунках</t>
  </si>
  <si>
    <t>інші платежі (екологічний податок)</t>
  </si>
  <si>
    <t>компенсація відпускних учаснику  ліквідації на ЧАЕС</t>
  </si>
  <si>
    <t>придбання (створення) основних засобів, усього, у тому числі:</t>
  </si>
  <si>
    <t>мікроавтробус типу ФОРД Транзит</t>
  </si>
  <si>
    <t xml:space="preserve">насоси </t>
  </si>
  <si>
    <t>Транспортування померлих з місць подій до судово-медичного моргу</t>
  </si>
  <si>
    <t>Послуги біотуалетів (фінансування згідно рішень ВМР)</t>
  </si>
  <si>
    <t>Послуги біотуалетів надані стороннім організаціям</t>
  </si>
  <si>
    <t>Надходження коштів з бюджету</t>
  </si>
  <si>
    <t>технічний огляд суден</t>
  </si>
  <si>
    <t>експертиза повітря в балонах</t>
  </si>
  <si>
    <t>виготовлення печатки, адміністративний збір</t>
  </si>
  <si>
    <t>витрати, що не входять до собівартості (продукти харчування, спецвзуття для воїнів АТО)</t>
  </si>
  <si>
    <t>фінансування з фонду соціального страхування для компенсації згідно листків непрацездатності</t>
  </si>
  <si>
    <t>Надходження від отримання субсидій, дотацій</t>
  </si>
  <si>
    <t>Надходження від повернення авансів</t>
  </si>
  <si>
    <t>продукти та спецвзуття для воїнів АТО</t>
  </si>
  <si>
    <t>виготовлення  вивісок</t>
  </si>
  <si>
    <t>нарахування згідно листків непрацездатності</t>
  </si>
  <si>
    <t>ЄСВ  на суму нарахувань згідно листків непрацездатності</t>
  </si>
  <si>
    <t>інші доходи (амортизація основних засобів, що куплені за кошти цільового фінансування)</t>
  </si>
  <si>
    <t>програмне забезпечення, виготовлення єдиного цифрового підпису (ЄЦП)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</si>
</sst>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.00\ _г_р_н_._-;\-* #,##0.00\ _г_р_н_._-;_-* &quot;-&quot;??\ _г_р_н_._-;_-@_-"/>
    <numFmt numFmtId="167" formatCode="#,##0&quot;р.&quot;;[Red]\-#,##0&quot;р.&quot;"/>
    <numFmt numFmtId="168" formatCode="#,##0.00&quot;р.&quot;;\-#,##0.00&quot;р.&quot;"/>
    <numFmt numFmtId="169" formatCode="_-* #,##0.00_р_._-;\-* #,##0.00_р_._-;_-* &quot;-&quot;??_р_.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_);_(@_)"/>
    <numFmt numFmtId="181" formatCode="_-* #,##0\ _₴_-;\-* #,##0\ _₴_-;_-* &quot;-&quot;?\ _₴_-;_-@_-"/>
    <numFmt numFmtId="182" formatCode="_-* #,##0\ _₴_-;\-* #,##0\ _₴_-;_-* &quot;-&quot;??\ _₴_-;_-@_-"/>
  </numFmts>
  <fonts count="10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Arial Cyr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6"/>
      <color theme="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theme="1"/>
      <name val="Arial Cyr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56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6" fontId="8" fillId="0" borderId="0" applyFont="0" applyFill="0" applyBorder="0" applyAlignment="0" applyProtection="0"/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2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8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9" fontId="2" fillId="0" borderId="0" applyFont="0" applyFill="0" applyBorder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3" fontId="8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8" fillId="0" borderId="0"/>
    <xf numFmtId="0" fontId="2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8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60" fillId="0" borderId="0" applyFont="0" applyFill="0" applyBorder="0" applyAlignment="0" applyProtection="0"/>
    <xf numFmtId="175" fontId="6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7" fontId="62" fillId="22" borderId="12" applyFill="0" applyBorder="0">
      <alignment horizontal="center" vertical="center" wrapText="1"/>
      <protection locked="0"/>
    </xf>
    <xf numFmtId="172" fontId="63" fillId="0" borderId="0">
      <alignment wrapText="1"/>
    </xf>
    <xf numFmtId="172" fontId="30" fillId="0" borderId="0">
      <alignment wrapText="1"/>
    </xf>
    <xf numFmtId="0" fontId="88" fillId="0" borderId="0"/>
    <xf numFmtId="164" fontId="2" fillId="0" borderId="0" applyFont="0" applyFill="0" applyBorder="0" applyAlignment="0" applyProtection="0"/>
  </cellStyleXfs>
  <cellXfs count="668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64" fillId="0" borderId="0" xfId="0" applyFont="1" applyFill="1"/>
    <xf numFmtId="0" fontId="66" fillId="29" borderId="3" xfId="0" applyFont="1" applyFill="1" applyBorder="1" applyAlignment="1" applyProtection="1">
      <alignment horizontal="left" vertical="center" wrapText="1"/>
      <protection locked="0"/>
    </xf>
    <xf numFmtId="0" fontId="66" fillId="29" borderId="14" xfId="0" quotePrefix="1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3" xfId="238" applyFont="1" applyFill="1" applyBorder="1" applyAlignment="1">
      <alignment horizontal="center" vertical="center"/>
    </xf>
    <xf numFmtId="0" fontId="4" fillId="29" borderId="3" xfId="238" applyFont="1" applyFill="1" applyBorder="1" applyAlignment="1">
      <alignment horizontal="left" vertical="center"/>
    </xf>
    <xf numFmtId="0" fontId="5" fillId="29" borderId="3" xfId="238" applyNumberFormat="1" applyFont="1" applyFill="1" applyBorder="1" applyAlignment="1">
      <alignment horizontal="center" vertical="center" wrapText="1"/>
    </xf>
    <xf numFmtId="0" fontId="5" fillId="29" borderId="3" xfId="238" applyNumberFormat="1" applyFont="1" applyFill="1" applyBorder="1" applyAlignment="1">
      <alignment horizontal="left" vertical="center" wrapText="1"/>
    </xf>
    <xf numFmtId="0" fontId="5" fillId="29" borderId="3" xfId="238" applyFont="1" applyFill="1" applyBorder="1" applyAlignment="1">
      <alignment horizontal="center" vertical="center" wrapText="1"/>
    </xf>
    <xf numFmtId="49" fontId="5" fillId="29" borderId="3" xfId="238" applyNumberFormat="1" applyFont="1" applyFill="1" applyBorder="1" applyAlignment="1">
      <alignment horizontal="left" vertical="center" wrapText="1"/>
    </xf>
    <xf numFmtId="0" fontId="7" fillId="29" borderId="0" xfId="0" applyFont="1" applyFill="1"/>
    <xf numFmtId="0" fontId="67" fillId="0" borderId="0" xfId="0" applyFont="1" applyFill="1" applyAlignment="1">
      <alignment horizontal="right" vertical="center"/>
    </xf>
    <xf numFmtId="0" fontId="70" fillId="0" borderId="0" xfId="0" applyFont="1" applyFill="1"/>
    <xf numFmtId="0" fontId="67" fillId="29" borderId="3" xfId="238" applyFont="1" applyFill="1" applyBorder="1" applyAlignment="1">
      <alignment horizontal="left" vertical="center"/>
    </xf>
    <xf numFmtId="180" fontId="71" fillId="29" borderId="3" xfId="0" applyNumberFormat="1" applyFont="1" applyFill="1" applyBorder="1" applyAlignment="1">
      <alignment horizontal="center" vertical="center" wrapText="1"/>
    </xf>
    <xf numFmtId="180" fontId="72" fillId="29" borderId="3" xfId="0" applyNumberFormat="1" applyFont="1" applyFill="1" applyBorder="1" applyAlignment="1">
      <alignment horizontal="center" vertical="center" wrapText="1"/>
    </xf>
    <xf numFmtId="0" fontId="71" fillId="29" borderId="3" xfId="0" applyFont="1" applyFill="1" applyBorder="1" applyAlignment="1">
      <alignment horizontal="center" vertical="center" wrapText="1"/>
    </xf>
    <xf numFmtId="0" fontId="72" fillId="29" borderId="3" xfId="0" quotePrefix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180" fontId="71" fillId="29" borderId="3" xfId="0" applyNumberFormat="1" applyFont="1" applyFill="1" applyBorder="1" applyAlignment="1">
      <alignment horizontal="right" vertical="center" wrapText="1"/>
    </xf>
    <xf numFmtId="180" fontId="72" fillId="29" borderId="3" xfId="0" applyNumberFormat="1" applyFont="1" applyFill="1" applyBorder="1" applyAlignment="1">
      <alignment horizontal="right" vertical="center" wrapText="1"/>
    </xf>
    <xf numFmtId="180" fontId="66" fillId="29" borderId="19" xfId="0" applyNumberFormat="1" applyFont="1" applyFill="1" applyBorder="1" applyAlignment="1">
      <alignment horizontal="center" vertical="center" wrapText="1"/>
    </xf>
    <xf numFmtId="180" fontId="66" fillId="29" borderId="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1" fillId="29" borderId="3" xfId="0" quotePrefix="1" applyFont="1" applyFill="1" applyBorder="1" applyAlignment="1">
      <alignment horizontal="center" vertical="center"/>
    </xf>
    <xf numFmtId="174" fontId="71" fillId="29" borderId="3" xfId="0" applyNumberFormat="1" applyFont="1" applyFill="1" applyBorder="1" applyAlignment="1">
      <alignment horizontal="center" vertical="center" wrapText="1"/>
    </xf>
    <xf numFmtId="49" fontId="71" fillId="29" borderId="3" xfId="0" quotePrefix="1" applyNumberFormat="1" applyFont="1" applyFill="1" applyBorder="1" applyAlignment="1">
      <alignment horizontal="left" vertical="center" wrapText="1"/>
    </xf>
    <xf numFmtId="0" fontId="72" fillId="29" borderId="3" xfId="0" applyFont="1" applyFill="1" applyBorder="1" applyAlignment="1">
      <alignment horizontal="left" vertical="center" wrapText="1"/>
    </xf>
    <xf numFmtId="174" fontId="72" fillId="29" borderId="3" xfId="0" applyNumberFormat="1" applyFont="1" applyFill="1" applyBorder="1" applyAlignment="1">
      <alignment horizontal="center" vertical="center" wrapText="1"/>
    </xf>
    <xf numFmtId="49" fontId="72" fillId="29" borderId="3" xfId="0" quotePrefix="1" applyNumberFormat="1" applyFont="1" applyFill="1" applyBorder="1" applyAlignment="1">
      <alignment horizontal="left" vertical="center" wrapText="1"/>
    </xf>
    <xf numFmtId="49" fontId="72" fillId="29" borderId="3" xfId="0" applyNumberFormat="1" applyFont="1" applyFill="1" applyBorder="1" applyAlignment="1">
      <alignment horizontal="left" vertical="center" wrapText="1"/>
    </xf>
    <xf numFmtId="0" fontId="71" fillId="29" borderId="3" xfId="0" applyFont="1" applyFill="1" applyBorder="1" applyAlignment="1">
      <alignment vertical="center" wrapText="1"/>
    </xf>
    <xf numFmtId="0" fontId="71" fillId="29" borderId="0" xfId="0" applyFont="1" applyFill="1" applyBorder="1" applyAlignment="1">
      <alignment horizontal="left" vertical="center" wrapText="1"/>
    </xf>
    <xf numFmtId="0" fontId="71" fillId="29" borderId="0" xfId="0" quotePrefix="1" applyFont="1" applyFill="1" applyBorder="1" applyAlignment="1">
      <alignment horizontal="center"/>
    </xf>
    <xf numFmtId="0" fontId="66" fillId="29" borderId="0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vertical="center"/>
    </xf>
    <xf numFmtId="0" fontId="66" fillId="29" borderId="0" xfId="0" applyFont="1" applyFill="1" applyAlignment="1">
      <alignment vertical="center"/>
    </xf>
    <xf numFmtId="0" fontId="66" fillId="29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22" borderId="14" xfId="0" applyFont="1" applyFill="1" applyBorder="1" applyAlignment="1">
      <alignment horizontal="center" vertical="center"/>
    </xf>
    <xf numFmtId="0" fontId="66" fillId="22" borderId="14" xfId="0" applyFont="1" applyFill="1" applyBorder="1" applyAlignment="1">
      <alignment horizontal="center" vertical="center" wrapText="1"/>
    </xf>
    <xf numFmtId="0" fontId="66" fillId="22" borderId="14" xfId="0" applyFont="1" applyFill="1" applyBorder="1" applyAlignment="1">
      <alignment horizontal="center" vertical="center" wrapText="1" shrinkToFit="1"/>
    </xf>
    <xf numFmtId="0" fontId="66" fillId="22" borderId="3" xfId="0" applyFont="1" applyFill="1" applyBorder="1" applyAlignment="1">
      <alignment horizontal="center" vertical="center"/>
    </xf>
    <xf numFmtId="0" fontId="66" fillId="22" borderId="3" xfId="0" applyFont="1" applyFill="1" applyBorder="1" applyAlignment="1">
      <alignment horizontal="center" vertical="center" wrapText="1"/>
    </xf>
    <xf numFmtId="0" fontId="77" fillId="22" borderId="3" xfId="0" applyFont="1" applyFill="1" applyBorder="1" applyAlignment="1">
      <alignment horizontal="left" vertical="center" wrapText="1"/>
    </xf>
    <xf numFmtId="0" fontId="78" fillId="22" borderId="3" xfId="0" applyFont="1" applyFill="1" applyBorder="1" applyAlignment="1">
      <alignment horizontal="center" vertical="center" wrapText="1"/>
    </xf>
    <xf numFmtId="0" fontId="66" fillId="22" borderId="0" xfId="0" applyFont="1" applyFill="1" applyBorder="1" applyAlignment="1">
      <alignment horizontal="left" vertical="center" wrapText="1"/>
    </xf>
    <xf numFmtId="0" fontId="66" fillId="22" borderId="0" xfId="0" applyFont="1" applyFill="1" applyBorder="1" applyAlignment="1">
      <alignment horizontal="center" vertical="center"/>
    </xf>
    <xf numFmtId="171" fontId="66" fillId="22" borderId="0" xfId="0" applyNumberFormat="1" applyFont="1" applyFill="1" applyBorder="1" applyAlignment="1">
      <alignment horizontal="center" vertical="center" wrapText="1"/>
    </xf>
    <xf numFmtId="171" fontId="66" fillId="22" borderId="0" xfId="0" applyNumberFormat="1" applyFont="1" applyFill="1" applyBorder="1" applyAlignment="1">
      <alignment horizontal="right" vertical="center" wrapText="1"/>
    </xf>
    <xf numFmtId="171" fontId="66" fillId="0" borderId="0" xfId="0" applyNumberFormat="1" applyFont="1" applyFill="1" applyBorder="1" applyAlignment="1">
      <alignment horizontal="center" vertical="center" wrapText="1"/>
    </xf>
    <xf numFmtId="171" fontId="66" fillId="0" borderId="0" xfId="0" applyNumberFormat="1" applyFont="1" applyFill="1" applyBorder="1" applyAlignment="1">
      <alignment horizontal="right" vertical="center" wrapText="1"/>
    </xf>
    <xf numFmtId="179" fontId="71" fillId="29" borderId="3" xfId="207" applyNumberFormat="1" applyFont="1" applyFill="1" applyBorder="1" applyAlignment="1">
      <alignment horizontal="right" vertical="center" wrapText="1"/>
    </xf>
    <xf numFmtId="179" fontId="72" fillId="29" borderId="3" xfId="207" applyNumberFormat="1" applyFont="1" applyFill="1" applyBorder="1" applyAlignment="1">
      <alignment horizontal="right" vertical="center" wrapText="1"/>
    </xf>
    <xf numFmtId="0" fontId="66" fillId="0" borderId="0" xfId="246" applyFont="1" applyFill="1" applyBorder="1" applyAlignment="1">
      <alignment vertical="center"/>
    </xf>
    <xf numFmtId="0" fontId="66" fillId="0" borderId="0" xfId="246" applyFont="1" applyFill="1" applyBorder="1" applyAlignment="1">
      <alignment horizontal="center" vertical="center"/>
    </xf>
    <xf numFmtId="0" fontId="75" fillId="0" borderId="0" xfId="246" applyFont="1" applyFill="1" applyBorder="1" applyAlignment="1">
      <alignment horizontal="right" vertical="center"/>
    </xf>
    <xf numFmtId="0" fontId="66" fillId="0" borderId="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3" xfId="246" applyFont="1" applyFill="1" applyBorder="1" applyAlignment="1">
      <alignment horizontal="center" vertical="center"/>
    </xf>
    <xf numFmtId="0" fontId="66" fillId="0" borderId="3" xfId="246" applyFont="1" applyFill="1" applyBorder="1" applyAlignment="1">
      <alignment horizontal="center" vertical="center" wrapText="1"/>
    </xf>
    <xf numFmtId="0" fontId="75" fillId="29" borderId="3" xfId="246" applyFont="1" applyFill="1" applyBorder="1" applyAlignment="1">
      <alignment horizontal="left" vertical="center" wrapText="1"/>
    </xf>
    <xf numFmtId="0" fontId="75" fillId="29" borderId="3" xfId="0" applyFont="1" applyFill="1" applyBorder="1" applyAlignment="1">
      <alignment horizontal="center" vertical="center"/>
    </xf>
    <xf numFmtId="174" fontId="75" fillId="29" borderId="3" xfId="0" applyNumberFormat="1" applyFont="1" applyFill="1" applyBorder="1" applyAlignment="1">
      <alignment horizontal="center" vertical="center" wrapText="1"/>
    </xf>
    <xf numFmtId="170" fontId="75" fillId="29" borderId="3" xfId="207" applyNumberFormat="1" applyFont="1" applyFill="1" applyBorder="1" applyAlignment="1">
      <alignment horizontal="right" vertical="center" wrapText="1"/>
    </xf>
    <xf numFmtId="0" fontId="66" fillId="29" borderId="3" xfId="246" applyFont="1" applyFill="1" applyBorder="1" applyAlignment="1">
      <alignment horizontal="left" vertical="center" wrapText="1"/>
    </xf>
    <xf numFmtId="0" fontId="66" fillId="29" borderId="3" xfId="0" applyFont="1" applyFill="1" applyBorder="1" applyAlignment="1">
      <alignment horizontal="center" vertical="center"/>
    </xf>
    <xf numFmtId="174" fontId="66" fillId="29" borderId="3" xfId="0" applyNumberFormat="1" applyFont="1" applyFill="1" applyBorder="1" applyAlignment="1">
      <alignment horizontal="center" vertical="center" wrapText="1"/>
    </xf>
    <xf numFmtId="170" fontId="66" fillId="29" borderId="3" xfId="207" applyNumberFormat="1" applyFont="1" applyFill="1" applyBorder="1" applyAlignment="1">
      <alignment horizontal="right" vertical="center" wrapText="1"/>
    </xf>
    <xf numFmtId="0" fontId="66" fillId="29" borderId="3" xfId="0" applyFont="1" applyFill="1" applyBorder="1" applyAlignment="1">
      <alignment horizontal="left" vertical="center" wrapText="1"/>
    </xf>
    <xf numFmtId="0" fontId="75" fillId="29" borderId="3" xfId="246" applyFont="1" applyFill="1" applyBorder="1" applyAlignment="1">
      <alignment horizontal="center" vertical="center"/>
    </xf>
    <xf numFmtId="0" fontId="66" fillId="29" borderId="3" xfId="246" applyFont="1" applyFill="1" applyBorder="1" applyAlignment="1">
      <alignment horizontal="center" vertical="center"/>
    </xf>
    <xf numFmtId="0" fontId="66" fillId="29" borderId="0" xfId="246" applyFont="1" applyFill="1" applyBorder="1" applyAlignment="1">
      <alignment horizontal="left" vertical="center" wrapText="1"/>
    </xf>
    <xf numFmtId="0" fontId="66" fillId="29" borderId="0" xfId="246" applyFont="1" applyFill="1" applyBorder="1" applyAlignment="1">
      <alignment horizontal="center" vertical="center"/>
    </xf>
    <xf numFmtId="0" fontId="75" fillId="0" borderId="0" xfId="246" applyFont="1" applyFill="1" applyBorder="1" applyAlignment="1">
      <alignment vertical="center"/>
    </xf>
    <xf numFmtId="0" fontId="66" fillId="29" borderId="0" xfId="246" applyFont="1" applyFill="1" applyBorder="1" applyAlignment="1">
      <alignment vertical="center" wrapText="1"/>
    </xf>
    <xf numFmtId="0" fontId="66" fillId="0" borderId="0" xfId="246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right" vertical="center"/>
    </xf>
    <xf numFmtId="0" fontId="79" fillId="0" borderId="0" xfId="246" applyFont="1" applyFill="1"/>
    <xf numFmtId="0" fontId="72" fillId="29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2" fillId="29" borderId="0" xfId="0" applyFont="1" applyFill="1" applyBorder="1" applyAlignment="1">
      <alignment horizontal="center" vertical="center"/>
    </xf>
    <xf numFmtId="0" fontId="66" fillId="29" borderId="0" xfId="0" applyFont="1" applyFill="1" applyAlignment="1">
      <alignment horizontal="center" vertical="center"/>
    </xf>
    <xf numFmtId="0" fontId="78" fillId="22" borderId="3" xfId="0" applyFont="1" applyFill="1" applyBorder="1" applyAlignment="1">
      <alignment horizontal="center" vertical="center"/>
    </xf>
    <xf numFmtId="180" fontId="80" fillId="29" borderId="3" xfId="0" applyNumberFormat="1" applyFont="1" applyFill="1" applyBorder="1" applyAlignment="1">
      <alignment horizontal="center" vertical="center" wrapText="1"/>
    </xf>
    <xf numFmtId="180" fontId="78" fillId="29" borderId="3" xfId="0" applyNumberFormat="1" applyFont="1" applyFill="1" applyBorder="1" applyAlignment="1">
      <alignment horizontal="center" vertical="center" wrapText="1"/>
    </xf>
    <xf numFmtId="180" fontId="75" fillId="29" borderId="3" xfId="0" applyNumberFormat="1" applyFont="1" applyFill="1" applyBorder="1" applyAlignment="1">
      <alignment horizontal="center" vertical="center" wrapText="1"/>
    </xf>
    <xf numFmtId="0" fontId="81" fillId="29" borderId="3" xfId="0" applyFont="1" applyFill="1" applyBorder="1" applyAlignment="1">
      <alignment horizontal="left" vertical="center" wrapText="1"/>
    </xf>
    <xf numFmtId="0" fontId="72" fillId="29" borderId="3" xfId="0" applyNumberFormat="1" applyFont="1" applyFill="1" applyBorder="1" applyAlignment="1">
      <alignment horizontal="center" vertical="center"/>
    </xf>
    <xf numFmtId="0" fontId="66" fillId="29" borderId="19" xfId="0" applyFont="1" applyFill="1" applyBorder="1" applyAlignment="1">
      <alignment horizontal="center" vertical="center" wrapText="1"/>
    </xf>
    <xf numFmtId="0" fontId="66" fillId="29" borderId="0" xfId="0" applyFont="1" applyFill="1" applyBorder="1" applyAlignment="1">
      <alignment horizontal="right" vertical="center"/>
    </xf>
    <xf numFmtId="1" fontId="66" fillId="29" borderId="0" xfId="0" applyNumberFormat="1" applyFont="1" applyFill="1" applyBorder="1" applyAlignment="1">
      <alignment horizontal="center" vertical="center"/>
    </xf>
    <xf numFmtId="0" fontId="75" fillId="29" borderId="0" xfId="0" applyFont="1" applyFill="1" applyBorder="1" applyAlignment="1">
      <alignment horizontal="center" vertical="center"/>
    </xf>
    <xf numFmtId="0" fontId="75" fillId="29" borderId="0" xfId="0" applyFont="1" applyFill="1" applyBorder="1" applyAlignment="1">
      <alignment vertical="center"/>
    </xf>
    <xf numFmtId="0" fontId="75" fillId="29" borderId="0" xfId="0" applyFont="1" applyFill="1" applyBorder="1" applyAlignment="1">
      <alignment horizontal="right" vertical="center"/>
    </xf>
    <xf numFmtId="0" fontId="66" fillId="29" borderId="0" xfId="0" applyFont="1" applyFill="1" applyAlignment="1">
      <alignment horizontal="right" vertical="center"/>
    </xf>
    <xf numFmtId="171" fontId="66" fillId="29" borderId="0" xfId="0" applyNumberFormat="1" applyFont="1" applyFill="1" applyAlignment="1">
      <alignment vertical="center"/>
    </xf>
    <xf numFmtId="171" fontId="66" fillId="0" borderId="0" xfId="0" applyNumberFormat="1" applyFont="1" applyFill="1" applyAlignment="1">
      <alignment vertical="center"/>
    </xf>
    <xf numFmtId="0" fontId="7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right" vertical="center" wrapText="1"/>
    </xf>
    <xf numFmtId="0" fontId="72" fillId="29" borderId="3" xfId="0" applyNumberFormat="1" applyFont="1" applyFill="1" applyBorder="1" applyAlignment="1">
      <alignment horizontal="center" vertical="center" wrapText="1" shrinkToFit="1"/>
    </xf>
    <xf numFmtId="0" fontId="66" fillId="29" borderId="0" xfId="0" applyFont="1" applyFill="1" applyBorder="1" applyAlignment="1">
      <alignment horizontal="left" vertical="center" wrapText="1" shrinkToFit="1"/>
    </xf>
    <xf numFmtId="3" fontId="66" fillId="29" borderId="0" xfId="0" applyNumberFormat="1" applyFont="1" applyFill="1" applyBorder="1" applyAlignment="1">
      <alignment horizontal="center" vertical="center" wrapText="1"/>
    </xf>
    <xf numFmtId="3" fontId="66" fillId="29" borderId="18" xfId="0" applyNumberFormat="1" applyFont="1" applyFill="1" applyBorder="1" applyAlignment="1">
      <alignment vertical="center" wrapText="1"/>
    </xf>
    <xf numFmtId="170" fontId="75" fillId="29" borderId="0" xfId="0" applyNumberFormat="1" applyFont="1" applyFill="1" applyBorder="1" applyAlignment="1">
      <alignment horizontal="right" vertical="center" wrapText="1"/>
    </xf>
    <xf numFmtId="170" fontId="75" fillId="29" borderId="0" xfId="0" applyNumberFormat="1" applyFont="1" applyFill="1" applyBorder="1" applyAlignment="1">
      <alignment horizontal="center" vertical="center" wrapText="1"/>
    </xf>
    <xf numFmtId="171" fontId="75" fillId="29" borderId="0" xfId="0" applyNumberFormat="1" applyFont="1" applyFill="1" applyBorder="1" applyAlignment="1">
      <alignment horizontal="center" vertical="center" wrapText="1"/>
    </xf>
    <xf numFmtId="171" fontId="75" fillId="29" borderId="0" xfId="0" applyNumberFormat="1" applyFont="1" applyFill="1" applyBorder="1" applyAlignment="1">
      <alignment horizontal="center" vertical="center"/>
    </xf>
    <xf numFmtId="171" fontId="75" fillId="29" borderId="0" xfId="0" applyNumberFormat="1" applyFont="1" applyFill="1" applyBorder="1" applyAlignment="1">
      <alignment vertical="center"/>
    </xf>
    <xf numFmtId="0" fontId="75" fillId="29" borderId="0" xfId="0" applyFont="1" applyFill="1" applyBorder="1" applyAlignment="1">
      <alignment horizontal="left" vertical="center"/>
    </xf>
    <xf numFmtId="0" fontId="69" fillId="29" borderId="0" xfId="0" applyFont="1" applyFill="1" applyBorder="1" applyAlignment="1">
      <alignment horizontal="left" vertical="center"/>
    </xf>
    <xf numFmtId="0" fontId="72" fillId="29" borderId="3" xfId="0" applyFont="1" applyFill="1" applyBorder="1" applyAlignment="1">
      <alignment horizontal="center" vertical="center" wrapText="1" shrinkToFit="1"/>
    </xf>
    <xf numFmtId="3" fontId="72" fillId="29" borderId="3" xfId="0" applyNumberFormat="1" applyFont="1" applyFill="1" applyBorder="1" applyAlignment="1">
      <alignment horizontal="center" vertical="center" wrapText="1" shrinkToFit="1"/>
    </xf>
    <xf numFmtId="0" fontId="72" fillId="29" borderId="0" xfId="0" applyFont="1" applyFill="1" applyAlignment="1">
      <alignment horizontal="right" vertical="center"/>
    </xf>
    <xf numFmtId="0" fontId="71" fillId="29" borderId="0" xfId="0" applyFont="1" applyFill="1" applyBorder="1" applyAlignment="1">
      <alignment horizontal="left" vertical="center"/>
    </xf>
    <xf numFmtId="0" fontId="72" fillId="29" borderId="13" xfId="0" applyFont="1" applyFill="1" applyBorder="1" applyAlignment="1">
      <alignment vertical="center"/>
    </xf>
    <xf numFmtId="0" fontId="72" fillId="29" borderId="13" xfId="0" applyFont="1" applyFill="1" applyBorder="1" applyAlignment="1">
      <alignment horizontal="center" vertical="center"/>
    </xf>
    <xf numFmtId="3" fontId="72" fillId="29" borderId="3" xfId="0" applyNumberFormat="1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horizontal="right" vertical="center"/>
    </xf>
    <xf numFmtId="170" fontId="71" fillId="29" borderId="0" xfId="0" applyNumberFormat="1" applyFont="1" applyFill="1" applyBorder="1" applyAlignment="1">
      <alignment horizontal="right" vertical="center"/>
    </xf>
    <xf numFmtId="0" fontId="84" fillId="29" borderId="0" xfId="0" applyFont="1" applyFill="1" applyAlignment="1">
      <alignment vertical="center"/>
    </xf>
    <xf numFmtId="0" fontId="79" fillId="29" borderId="0" xfId="0" applyFont="1" applyFill="1" applyAlignment="1">
      <alignment vertical="center"/>
    </xf>
    <xf numFmtId="0" fontId="79" fillId="29" borderId="0" xfId="0" applyFont="1" applyFill="1"/>
    <xf numFmtId="0" fontId="79" fillId="29" borderId="0" xfId="0" applyFont="1" applyFill="1" applyAlignment="1">
      <alignment horizontal="center" vertical="center"/>
    </xf>
    <xf numFmtId="0" fontId="66" fillId="29" borderId="0" xfId="0" applyFont="1" applyFill="1" applyAlignment="1">
      <alignment vertical="center" wrapText="1" shrinkToFit="1"/>
    </xf>
    <xf numFmtId="0" fontId="66" fillId="29" borderId="0" xfId="0" applyFont="1" applyFill="1" applyBorder="1" applyAlignment="1">
      <alignment vertical="center" wrapText="1" shrinkToFit="1"/>
    </xf>
    <xf numFmtId="0" fontId="75" fillId="29" borderId="0" xfId="0" applyFont="1" applyFill="1" applyAlignment="1">
      <alignment horizontal="right" vertical="center"/>
    </xf>
    <xf numFmtId="0" fontId="81" fillId="29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3" fillId="0" borderId="0" xfId="0" applyFont="1"/>
    <xf numFmtId="0" fontId="66" fillId="0" borderId="3" xfId="0" applyFont="1" applyFill="1" applyBorder="1" applyAlignment="1">
      <alignment horizontal="center" vertical="center"/>
    </xf>
    <xf numFmtId="0" fontId="75" fillId="29" borderId="3" xfId="0" applyFont="1" applyFill="1" applyBorder="1" applyAlignment="1">
      <alignment horizontal="left" vertical="center" wrapText="1"/>
    </xf>
    <xf numFmtId="0" fontId="66" fillId="29" borderId="3" xfId="0" quotePrefix="1" applyNumberFormat="1" applyFont="1" applyFill="1" applyBorder="1" applyAlignment="1">
      <alignment horizontal="center" vertical="center"/>
    </xf>
    <xf numFmtId="0" fontId="66" fillId="29" borderId="3" xfId="0" applyNumberFormat="1" applyFont="1" applyFill="1" applyBorder="1" applyAlignment="1">
      <alignment horizontal="center" vertical="center"/>
    </xf>
    <xf numFmtId="0" fontId="76" fillId="29" borderId="0" xfId="0" applyFont="1" applyFill="1" applyBorder="1" applyAlignment="1">
      <alignment horizontal="left" vertical="center" wrapText="1"/>
    </xf>
    <xf numFmtId="0" fontId="76" fillId="29" borderId="0" xfId="0" applyNumberFormat="1" applyFont="1" applyFill="1" applyBorder="1" applyAlignment="1">
      <alignment horizontal="center" vertical="center"/>
    </xf>
    <xf numFmtId="174" fontId="76" fillId="29" borderId="0" xfId="0" applyNumberFormat="1" applyFont="1" applyFill="1" applyBorder="1" applyAlignment="1">
      <alignment horizontal="center" vertical="center" wrapText="1"/>
    </xf>
    <xf numFmtId="170" fontId="76" fillId="29" borderId="0" xfId="207" applyNumberFormat="1" applyFont="1" applyFill="1" applyBorder="1" applyAlignment="1">
      <alignment horizontal="right" vertical="center" wrapText="1"/>
    </xf>
    <xf numFmtId="0" fontId="83" fillId="29" borderId="0" xfId="0" applyFont="1" applyFill="1"/>
    <xf numFmtId="0" fontId="78" fillId="22" borderId="14" xfId="0" applyFont="1" applyFill="1" applyBorder="1" applyAlignment="1">
      <alignment horizontal="center" vertical="center"/>
    </xf>
    <xf numFmtId="0" fontId="78" fillId="22" borderId="14" xfId="0" applyFont="1" applyFill="1" applyBorder="1" applyAlignment="1">
      <alignment horizontal="center" vertical="center" wrapText="1"/>
    </xf>
    <xf numFmtId="0" fontId="78" fillId="22" borderId="14" xfId="0" applyFont="1" applyFill="1" applyBorder="1" applyAlignment="1">
      <alignment horizontal="center" vertical="center" wrapText="1" shrinkToFit="1"/>
    </xf>
    <xf numFmtId="0" fontId="80" fillId="22" borderId="3" xfId="0" applyFont="1" applyFill="1" applyBorder="1" applyAlignment="1">
      <alignment horizontal="center" vertical="center" wrapText="1"/>
    </xf>
    <xf numFmtId="0" fontId="80" fillId="22" borderId="3" xfId="0" quotePrefix="1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0" fontId="5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/>
    </xf>
    <xf numFmtId="0" fontId="87" fillId="29" borderId="3" xfId="0" applyFont="1" applyFill="1" applyBorder="1" applyAlignment="1">
      <alignment horizontal="left" vertical="center" wrapText="1"/>
    </xf>
    <xf numFmtId="0" fontId="87" fillId="29" borderId="3" xfId="0" applyFont="1" applyFill="1" applyBorder="1" applyAlignment="1">
      <alignment horizontal="center" vertical="center" wrapText="1"/>
    </xf>
    <xf numFmtId="178" fontId="87" fillId="29" borderId="3" xfId="0" applyNumberFormat="1" applyFont="1" applyFill="1" applyBorder="1" applyAlignment="1">
      <alignment horizontal="center" vertical="center" wrapText="1"/>
    </xf>
    <xf numFmtId="179" fontId="87" fillId="29" borderId="3" xfId="0" applyNumberFormat="1" applyFont="1" applyFill="1" applyBorder="1" applyAlignment="1">
      <alignment horizontal="center" vertical="center" wrapText="1"/>
    </xf>
    <xf numFmtId="0" fontId="78" fillId="29" borderId="3" xfId="354" applyFont="1" applyFill="1" applyBorder="1"/>
    <xf numFmtId="0" fontId="87" fillId="29" borderId="3" xfId="0" applyFont="1" applyFill="1" applyBorder="1" applyAlignment="1">
      <alignment horizontal="center" wrapText="1"/>
    </xf>
    <xf numFmtId="178" fontId="78" fillId="29" borderId="3" xfId="354" applyNumberFormat="1" applyFont="1" applyFill="1" applyBorder="1" applyAlignment="1">
      <alignment horizontal="right"/>
    </xf>
    <xf numFmtId="178" fontId="86" fillId="29" borderId="3" xfId="0" applyNumberFormat="1" applyFont="1" applyFill="1" applyBorder="1" applyAlignment="1">
      <alignment horizontal="center" wrapText="1"/>
    </xf>
    <xf numFmtId="178" fontId="86" fillId="29" borderId="3" xfId="0" applyNumberFormat="1" applyFont="1" applyFill="1" applyBorder="1" applyAlignment="1">
      <alignment horizontal="center" vertical="center" wrapText="1"/>
    </xf>
    <xf numFmtId="179" fontId="86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/>
    <xf numFmtId="0" fontId="78" fillId="29" borderId="3" xfId="354" applyFont="1" applyFill="1" applyBorder="1" applyAlignment="1">
      <alignment wrapText="1"/>
    </xf>
    <xf numFmtId="0" fontId="86" fillId="29" borderId="3" xfId="0" applyFont="1" applyFill="1" applyBorder="1" applyAlignment="1">
      <alignment horizontal="center" wrapText="1"/>
    </xf>
    <xf numFmtId="0" fontId="87" fillId="29" borderId="3" xfId="0" quotePrefix="1" applyFont="1" applyFill="1" applyBorder="1" applyAlignment="1">
      <alignment horizontal="center" vertical="center"/>
    </xf>
    <xf numFmtId="0" fontId="4" fillId="29" borderId="0" xfId="0" applyFont="1" applyFill="1" applyAlignment="1">
      <alignment vertical="center"/>
    </xf>
    <xf numFmtId="0" fontId="78" fillId="29" borderId="3" xfId="0" applyFont="1" applyFill="1" applyBorder="1" applyAlignment="1">
      <alignment wrapText="1"/>
    </xf>
    <xf numFmtId="0" fontId="87" fillId="29" borderId="3" xfId="0" quotePrefix="1" applyFont="1" applyFill="1" applyBorder="1" applyAlignment="1">
      <alignment horizontal="center"/>
    </xf>
    <xf numFmtId="0" fontId="4" fillId="29" borderId="0" xfId="0" applyFont="1" applyFill="1"/>
    <xf numFmtId="0" fontId="78" fillId="29" borderId="3" xfId="0" applyFont="1" applyFill="1" applyBorder="1"/>
    <xf numFmtId="0" fontId="78" fillId="29" borderId="3" xfId="0" applyFont="1" applyFill="1" applyBorder="1" applyAlignment="1">
      <alignment horizontal="left" wrapText="1"/>
    </xf>
    <xf numFmtId="178" fontId="87" fillId="29" borderId="3" xfId="0" applyNumberFormat="1" applyFont="1" applyFill="1" applyBorder="1" applyAlignment="1">
      <alignment horizontal="center" wrapText="1"/>
    </xf>
    <xf numFmtId="179" fontId="86" fillId="29" borderId="3" xfId="0" applyNumberFormat="1" applyFont="1" applyFill="1" applyBorder="1" applyAlignment="1">
      <alignment horizontal="center" wrapText="1"/>
    </xf>
    <xf numFmtId="0" fontId="0" fillId="29" borderId="0" xfId="0" applyFill="1"/>
    <xf numFmtId="0" fontId="5" fillId="29" borderId="0" xfId="0" applyFont="1" applyFill="1" applyAlignment="1">
      <alignment horizontal="left" wrapText="1"/>
    </xf>
    <xf numFmtId="0" fontId="5" fillId="29" borderId="0" xfId="0" applyFont="1" applyFill="1" applyAlignment="1">
      <alignment horizontal="center"/>
    </xf>
    <xf numFmtId="171" fontId="5" fillId="29" borderId="0" xfId="0" applyNumberFormat="1" applyFont="1" applyFill="1" applyAlignment="1">
      <alignment horizontal="center" wrapText="1"/>
    </xf>
    <xf numFmtId="171" fontId="5" fillId="29" borderId="0" xfId="0" applyNumberFormat="1" applyFont="1" applyFill="1" applyAlignment="1">
      <alignment horizontal="right" wrapText="1"/>
    </xf>
    <xf numFmtId="0" fontId="89" fillId="29" borderId="0" xfId="0" applyFont="1" applyFill="1" applyAlignment="1">
      <alignment horizontal="center"/>
    </xf>
    <xf numFmtId="0" fontId="5" fillId="29" borderId="0" xfId="0" applyFont="1" applyFill="1" applyAlignment="1">
      <alignment horizontal="left" vertical="center" wrapText="1"/>
    </xf>
    <xf numFmtId="0" fontId="5" fillId="29" borderId="0" xfId="0" applyFont="1" applyFill="1" applyAlignment="1">
      <alignment horizontal="center" vertical="center"/>
    </xf>
    <xf numFmtId="171" fontId="5" fillId="29" borderId="0" xfId="0" applyNumberFormat="1" applyFont="1" applyFill="1" applyAlignment="1">
      <alignment horizontal="center" vertical="center" wrapText="1"/>
    </xf>
    <xf numFmtId="171" fontId="5" fillId="29" borderId="0" xfId="0" applyNumberFormat="1" applyFont="1" applyFill="1" applyAlignment="1">
      <alignment horizontal="right" vertical="center" wrapText="1"/>
    </xf>
    <xf numFmtId="0" fontId="5" fillId="29" borderId="0" xfId="0" applyFont="1" applyFill="1" applyAlignment="1">
      <alignment vertical="center" wrapText="1"/>
    </xf>
    <xf numFmtId="0" fontId="91" fillId="29" borderId="3" xfId="0" applyFont="1" applyFill="1" applyBorder="1" applyAlignment="1">
      <alignment horizontal="left" vertical="center" wrapText="1"/>
    </xf>
    <xf numFmtId="0" fontId="75" fillId="29" borderId="3" xfId="0" applyFont="1" applyFill="1" applyBorder="1" applyAlignment="1">
      <alignment horizontal="center" vertical="center" wrapText="1"/>
    </xf>
    <xf numFmtId="0" fontId="86" fillId="29" borderId="3" xfId="0" applyFont="1" applyFill="1" applyBorder="1" applyAlignment="1">
      <alignment horizontal="left" vertical="center" wrapText="1"/>
    </xf>
    <xf numFmtId="0" fontId="72" fillId="29" borderId="3" xfId="0" applyNumberFormat="1" applyFont="1" applyFill="1" applyBorder="1" applyAlignment="1">
      <alignment horizontal="center" vertical="center" wrapText="1" shrinkToFit="1"/>
    </xf>
    <xf numFmtId="0" fontId="66" fillId="22" borderId="3" xfId="0" quotePrefix="1" applyFont="1" applyFill="1" applyBorder="1" applyAlignment="1">
      <alignment horizontal="center" vertical="center"/>
    </xf>
    <xf numFmtId="0" fontId="66" fillId="0" borderId="3" xfId="0" applyFont="1" applyBorder="1" applyAlignment="1">
      <alignment horizontal="left" vertical="center"/>
    </xf>
    <xf numFmtId="0" fontId="81" fillId="0" borderId="3" xfId="0" applyFont="1" applyBorder="1" applyAlignment="1">
      <alignment horizontal="left" vertical="center" wrapText="1"/>
    </xf>
    <xf numFmtId="0" fontId="66" fillId="0" borderId="3" xfId="0" applyFont="1" applyBorder="1" applyAlignment="1">
      <alignment horizontal="left" vertical="center" wrapText="1"/>
    </xf>
    <xf numFmtId="180" fontId="93" fillId="29" borderId="3" xfId="0" applyNumberFormat="1" applyFont="1" applyFill="1" applyBorder="1" applyAlignment="1">
      <alignment horizontal="right" vertical="center" wrapText="1"/>
    </xf>
    <xf numFmtId="180" fontId="93" fillId="29" borderId="3" xfId="0" applyNumberFormat="1" applyFont="1" applyFill="1" applyBorder="1" applyAlignment="1">
      <alignment horizontal="center" vertical="center" wrapText="1"/>
    </xf>
    <xf numFmtId="180" fontId="94" fillId="29" borderId="3" xfId="0" applyNumberFormat="1" applyFont="1" applyFill="1" applyBorder="1" applyAlignment="1">
      <alignment horizontal="center" vertical="center" wrapText="1"/>
    </xf>
    <xf numFmtId="0" fontId="72" fillId="29" borderId="3" xfId="0" applyNumberFormat="1" applyFont="1" applyFill="1" applyBorder="1" applyAlignment="1">
      <alignment vertical="center" wrapText="1" shrinkToFit="1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29" borderId="0" xfId="0" applyFont="1" applyFill="1" applyAlignment="1">
      <alignment horizontal="center" vertical="center"/>
    </xf>
    <xf numFmtId="0" fontId="66" fillId="29" borderId="0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71" fontId="66" fillId="29" borderId="0" xfId="0" applyNumberFormat="1" applyFont="1" applyFill="1" applyBorder="1" applyAlignment="1">
      <alignment horizontal="center" vertical="center" wrapText="1"/>
    </xf>
    <xf numFmtId="0" fontId="66" fillId="29" borderId="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178" fontId="71" fillId="29" borderId="3" xfId="0" applyNumberFormat="1" applyFont="1" applyFill="1" applyBorder="1" applyAlignment="1">
      <alignment vertical="center" wrapText="1"/>
    </xf>
    <xf numFmtId="174" fontId="94" fillId="29" borderId="3" xfId="0" applyNumberFormat="1" applyFont="1" applyFill="1" applyBorder="1" applyAlignment="1">
      <alignment horizontal="center" vertical="center" wrapText="1"/>
    </xf>
    <xf numFmtId="170" fontId="94" fillId="29" borderId="3" xfId="207" applyNumberFormat="1" applyFont="1" applyFill="1" applyBorder="1" applyAlignment="1">
      <alignment horizontal="right" vertical="center" wrapText="1"/>
    </xf>
    <xf numFmtId="0" fontId="75" fillId="0" borderId="0" xfId="0" applyFont="1" applyFill="1" applyAlignment="1">
      <alignment horizontal="right" vertical="center"/>
    </xf>
    <xf numFmtId="0" fontId="66" fillId="0" borderId="14" xfId="0" applyFont="1" applyFill="1" applyBorder="1" applyAlignment="1">
      <alignment horizontal="center" vertical="center" wrapText="1" shrinkToFit="1"/>
    </xf>
    <xf numFmtId="0" fontId="75" fillId="29" borderId="15" xfId="246" applyFont="1" applyFill="1" applyBorder="1" applyAlignment="1">
      <alignment horizontal="left" vertical="center" wrapText="1"/>
    </xf>
    <xf numFmtId="0" fontId="75" fillId="29" borderId="17" xfId="246" applyFont="1" applyFill="1" applyBorder="1" applyAlignment="1">
      <alignment horizontal="left" vertical="center" wrapText="1"/>
    </xf>
    <xf numFmtId="0" fontId="75" fillId="29" borderId="16" xfId="246" applyFont="1" applyFill="1" applyBorder="1" applyAlignment="1">
      <alignment horizontal="left" vertical="center" wrapText="1"/>
    </xf>
    <xf numFmtId="0" fontId="75" fillId="29" borderId="19" xfId="0" applyFont="1" applyFill="1" applyBorder="1" applyAlignment="1">
      <alignment horizontal="left" vertical="center" wrapText="1"/>
    </xf>
    <xf numFmtId="0" fontId="75" fillId="29" borderId="19" xfId="0" quotePrefix="1" applyFont="1" applyFill="1" applyBorder="1" applyAlignment="1">
      <alignment horizontal="center" vertical="center"/>
    </xf>
    <xf numFmtId="0" fontId="66" fillId="29" borderId="3" xfId="0" quotePrefix="1" applyFont="1" applyFill="1" applyBorder="1" applyAlignment="1">
      <alignment horizontal="center" vertical="center"/>
    </xf>
    <xf numFmtId="0" fontId="66" fillId="29" borderId="19" xfId="0" applyFont="1" applyFill="1" applyBorder="1" applyAlignment="1">
      <alignment horizontal="left" vertical="center" wrapText="1"/>
    </xf>
    <xf numFmtId="0" fontId="66" fillId="29" borderId="19" xfId="0" quotePrefix="1" applyFont="1" applyFill="1" applyBorder="1" applyAlignment="1">
      <alignment horizontal="center" vertical="center"/>
    </xf>
    <xf numFmtId="0" fontId="75" fillId="29" borderId="0" xfId="0" quotePrefix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5" fillId="29" borderId="3" xfId="0" quotePrefix="1" applyNumberFormat="1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center" vertical="center"/>
    </xf>
    <xf numFmtId="174" fontId="66" fillId="29" borderId="3" xfId="0" applyNumberFormat="1" applyFont="1" applyFill="1" applyBorder="1" applyAlignment="1">
      <alignment vertical="center" wrapText="1"/>
    </xf>
    <xf numFmtId="0" fontId="75" fillId="29" borderId="3" xfId="0" applyFont="1" applyFill="1" applyBorder="1" applyAlignment="1">
      <alignment vertical="center" wrapText="1"/>
    </xf>
    <xf numFmtId="181" fontId="75" fillId="29" borderId="3" xfId="0" applyNumberFormat="1" applyFont="1" applyFill="1" applyBorder="1" applyAlignment="1">
      <alignment vertical="center" wrapText="1"/>
    </xf>
    <xf numFmtId="174" fontId="75" fillId="29" borderId="3" xfId="0" applyNumberFormat="1" applyFont="1" applyFill="1" applyBorder="1" applyAlignment="1">
      <alignment vertical="center" wrapText="1"/>
    </xf>
    <xf numFmtId="180" fontId="66" fillId="29" borderId="3" xfId="0" applyNumberFormat="1" applyFont="1" applyFill="1" applyBorder="1" applyAlignment="1">
      <alignment vertical="center" wrapText="1"/>
    </xf>
    <xf numFmtId="0" fontId="66" fillId="29" borderId="3" xfId="0" applyFont="1" applyFill="1" applyBorder="1" applyAlignment="1">
      <alignment vertical="center" wrapText="1"/>
    </xf>
    <xf numFmtId="0" fontId="66" fillId="29" borderId="3" xfId="0" quotePrefix="1" applyFont="1" applyFill="1" applyBorder="1" applyAlignment="1">
      <alignment vertical="center"/>
    </xf>
    <xf numFmtId="0" fontId="66" fillId="22" borderId="3" xfId="0" quotePrefix="1" applyFont="1" applyFill="1" applyBorder="1" applyAlignment="1">
      <alignment vertical="center"/>
    </xf>
    <xf numFmtId="178" fontId="75" fillId="29" borderId="3" xfId="0" applyNumberFormat="1" applyFont="1" applyFill="1" applyBorder="1" applyAlignment="1">
      <alignment horizontal="center" vertical="center" wrapText="1"/>
    </xf>
    <xf numFmtId="174" fontId="5" fillId="29" borderId="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/>
    </xf>
    <xf numFmtId="0" fontId="66" fillId="0" borderId="3" xfId="0" applyFont="1" applyFill="1" applyBorder="1" applyAlignment="1">
      <alignment horizontal="left" vertical="center"/>
    </xf>
    <xf numFmtId="0" fontId="66" fillId="0" borderId="19" xfId="182" applyFont="1" applyFill="1" applyBorder="1" applyAlignment="1">
      <alignment horizontal="left" vertical="center" wrapText="1"/>
      <protection locked="0"/>
    </xf>
    <xf numFmtId="0" fontId="66" fillId="0" borderId="19" xfId="0" applyFont="1" applyFill="1" applyBorder="1" applyAlignment="1">
      <alignment horizontal="center" vertical="center" wrapText="1"/>
    </xf>
    <xf numFmtId="180" fontId="66" fillId="0" borderId="19" xfId="0" applyNumberFormat="1" applyFont="1" applyFill="1" applyBorder="1" applyAlignment="1">
      <alignment horizontal="right" vertical="center" wrapText="1"/>
    </xf>
    <xf numFmtId="0" fontId="75" fillId="29" borderId="3" xfId="182" applyFont="1" applyFill="1" applyBorder="1" applyAlignment="1">
      <alignment horizontal="left" vertical="center" wrapText="1"/>
      <protection locked="0"/>
    </xf>
    <xf numFmtId="0" fontId="75" fillId="29" borderId="3" xfId="0" applyFont="1" applyFill="1" applyBorder="1" applyAlignment="1" applyProtection="1">
      <alignment horizontal="left" vertical="center" wrapText="1"/>
      <protection locked="0"/>
    </xf>
    <xf numFmtId="180" fontId="75" fillId="29" borderId="19" xfId="0" applyNumberFormat="1" applyFont="1" applyFill="1" applyBorder="1" applyAlignment="1">
      <alignment horizontal="center" vertical="center" wrapText="1"/>
    </xf>
    <xf numFmtId="0" fontId="75" fillId="29" borderId="19" xfId="0" applyFont="1" applyFill="1" applyBorder="1" applyAlignment="1" applyProtection="1">
      <alignment horizontal="left" vertical="center" wrapText="1"/>
      <protection locked="0"/>
    </xf>
    <xf numFmtId="0" fontId="66" fillId="29" borderId="19" xfId="0" quotePrefix="1" applyNumberFormat="1" applyFont="1" applyFill="1" applyBorder="1" applyAlignment="1">
      <alignment horizontal="center" vertical="center"/>
    </xf>
    <xf numFmtId="49" fontId="66" fillId="29" borderId="3" xfId="0" applyNumberFormat="1" applyFont="1" applyFill="1" applyBorder="1" applyAlignment="1">
      <alignment horizontal="center" vertical="center"/>
    </xf>
    <xf numFmtId="178" fontId="66" fillId="29" borderId="19" xfId="0" applyNumberFormat="1" applyFont="1" applyFill="1" applyBorder="1" applyAlignment="1">
      <alignment horizontal="center" vertical="center" wrapText="1"/>
    </xf>
    <xf numFmtId="174" fontId="75" fillId="29" borderId="19" xfId="0" applyNumberFormat="1" applyFont="1" applyFill="1" applyBorder="1" applyAlignment="1">
      <alignment horizontal="center" vertical="center" wrapText="1"/>
    </xf>
    <xf numFmtId="174" fontId="66" fillId="29" borderId="19" xfId="0" applyNumberFormat="1" applyFont="1" applyFill="1" applyBorder="1" applyAlignment="1">
      <alignment horizontal="center" vertical="center" wrapText="1"/>
    </xf>
    <xf numFmtId="174" fontId="66" fillId="0" borderId="19" xfId="0" applyNumberFormat="1" applyFont="1" applyFill="1" applyBorder="1" applyAlignment="1">
      <alignment horizontal="center" vertical="center" wrapText="1"/>
    </xf>
    <xf numFmtId="180" fontId="96" fillId="29" borderId="3" xfId="0" applyNumberFormat="1" applyFont="1" applyFill="1" applyBorder="1" applyAlignment="1">
      <alignment horizontal="center" vertical="center" wrapText="1"/>
    </xf>
    <xf numFmtId="180" fontId="94" fillId="29" borderId="3" xfId="207" applyNumberFormat="1" applyFont="1" applyFill="1" applyBorder="1" applyAlignment="1">
      <alignment horizontal="right" vertical="center" wrapText="1"/>
    </xf>
    <xf numFmtId="180" fontId="97" fillId="29" borderId="3" xfId="207" applyNumberFormat="1" applyFont="1" applyFill="1" applyBorder="1" applyAlignment="1">
      <alignment horizontal="right" vertical="center" wrapText="1"/>
    </xf>
    <xf numFmtId="180" fontId="95" fillId="29" borderId="3" xfId="0" applyNumberFormat="1" applyFont="1" applyFill="1" applyBorder="1" applyAlignment="1">
      <alignment horizontal="right" vertical="center" wrapText="1"/>
    </xf>
    <xf numFmtId="180" fontId="95" fillId="29" borderId="3" xfId="0" applyNumberFormat="1" applyFont="1" applyFill="1" applyBorder="1" applyAlignment="1">
      <alignment horizontal="center" vertical="center" wrapText="1"/>
    </xf>
    <xf numFmtId="170" fontId="66" fillId="29" borderId="3" xfId="0" applyNumberFormat="1" applyFont="1" applyFill="1" applyBorder="1" applyAlignment="1">
      <alignment horizontal="center" vertical="center"/>
    </xf>
    <xf numFmtId="178" fontId="94" fillId="29" borderId="3" xfId="0" applyNumberFormat="1" applyFont="1" applyFill="1" applyBorder="1" applyAlignment="1">
      <alignment horizontal="center" vertical="center" wrapText="1"/>
    </xf>
    <xf numFmtId="179" fontId="94" fillId="29" borderId="3" xfId="0" applyNumberFormat="1" applyFont="1" applyFill="1" applyBorder="1" applyAlignment="1">
      <alignment horizontal="center" vertical="center" wrapText="1"/>
    </xf>
    <xf numFmtId="170" fontId="94" fillId="29" borderId="3" xfId="0" applyNumberFormat="1" applyFont="1" applyFill="1" applyBorder="1" applyAlignment="1">
      <alignment horizontal="center" vertical="center"/>
    </xf>
    <xf numFmtId="179" fontId="75" fillId="29" borderId="3" xfId="0" applyNumberFormat="1" applyFont="1" applyFill="1" applyBorder="1" applyAlignment="1">
      <alignment horizontal="center" vertical="center" wrapText="1"/>
    </xf>
    <xf numFmtId="49" fontId="66" fillId="29" borderId="3" xfId="0" applyNumberFormat="1" applyFont="1" applyFill="1" applyBorder="1" applyAlignment="1">
      <alignment horizontal="left" vertical="center" wrapText="1"/>
    </xf>
    <xf numFmtId="0" fontId="75" fillId="29" borderId="3" xfId="0" applyFont="1" applyFill="1" applyBorder="1" applyAlignment="1">
      <alignment horizontal="left" vertical="center"/>
    </xf>
    <xf numFmtId="178" fontId="86" fillId="29" borderId="3" xfId="354" applyNumberFormat="1" applyFont="1" applyFill="1" applyBorder="1" applyAlignment="1">
      <alignment horizontal="right"/>
    </xf>
    <xf numFmtId="178" fontId="86" fillId="29" borderId="3" xfId="0" quotePrefix="1" applyNumberFormat="1" applyFont="1" applyFill="1" applyBorder="1" applyAlignment="1">
      <alignment horizontal="center"/>
    </xf>
    <xf numFmtId="180" fontId="97" fillId="29" borderId="19" xfId="0" applyNumberFormat="1" applyFont="1" applyFill="1" applyBorder="1" applyAlignment="1">
      <alignment horizontal="right" vertical="center" wrapText="1"/>
    </xf>
    <xf numFmtId="180" fontId="94" fillId="29" borderId="19" xfId="0" applyNumberFormat="1" applyFont="1" applyFill="1" applyBorder="1" applyAlignment="1">
      <alignment horizontal="right" vertical="center" wrapText="1"/>
    </xf>
    <xf numFmtId="0" fontId="100" fillId="29" borderId="0" xfId="0" applyFont="1" applyFill="1" applyAlignment="1">
      <alignment horizontal="center" wrapText="1"/>
    </xf>
    <xf numFmtId="0" fontId="100" fillId="29" borderId="0" xfId="0" applyFont="1" applyFill="1" applyAlignment="1">
      <alignment horizontal="center"/>
    </xf>
    <xf numFmtId="0" fontId="101" fillId="29" borderId="0" xfId="0" applyFont="1" applyFill="1" applyAlignment="1">
      <alignment horizontal="center" wrapText="1"/>
    </xf>
    <xf numFmtId="178" fontId="75" fillId="29" borderId="3" xfId="0" applyNumberFormat="1" applyFont="1" applyFill="1" applyBorder="1" applyAlignment="1">
      <alignment horizontal="center" vertical="center" wrapText="1"/>
    </xf>
    <xf numFmtId="0" fontId="66" fillId="29" borderId="3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29" borderId="3" xfId="0" applyFont="1" applyFill="1" applyBorder="1" applyAlignment="1">
      <alignment horizontal="center" vertical="center" wrapText="1"/>
    </xf>
    <xf numFmtId="178" fontId="72" fillId="29" borderId="3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/>
    </xf>
    <xf numFmtId="0" fontId="66" fillId="0" borderId="16" xfId="0" applyFont="1" applyFill="1" applyBorder="1" applyAlignment="1">
      <alignment horizontal="right" vertical="center"/>
    </xf>
    <xf numFmtId="49" fontId="70" fillId="29" borderId="16" xfId="0" applyNumberFormat="1" applyFont="1" applyFill="1" applyBorder="1" applyAlignment="1">
      <alignment horizontal="right" vertical="center" wrapText="1"/>
    </xf>
    <xf numFmtId="0" fontId="70" fillId="29" borderId="16" xfId="0" applyFont="1" applyFill="1" applyBorder="1" applyAlignment="1">
      <alignment horizontal="right" vertical="center" wrapText="1"/>
    </xf>
    <xf numFmtId="0" fontId="66" fillId="0" borderId="27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center"/>
    </xf>
    <xf numFmtId="0" fontId="99" fillId="29" borderId="0" xfId="0" applyFont="1" applyFill="1" applyAlignment="1">
      <alignment horizontal="center" wrapText="1"/>
    </xf>
    <xf numFmtId="0" fontId="72" fillId="29" borderId="0" xfId="0" quotePrefix="1" applyFont="1" applyFill="1" applyBorder="1" applyAlignment="1">
      <alignment horizontal="center"/>
    </xf>
    <xf numFmtId="171" fontId="72" fillId="29" borderId="0" xfId="0" quotePrefix="1" applyNumberFormat="1" applyFont="1" applyFill="1" applyBorder="1" applyAlignment="1">
      <alignment wrapText="1"/>
    </xf>
    <xf numFmtId="0" fontId="66" fillId="0" borderId="0" xfId="0" applyFont="1" applyFill="1" applyBorder="1" applyAlignment="1"/>
    <xf numFmtId="0" fontId="66" fillId="29" borderId="0" xfId="0" applyFont="1" applyFill="1" applyBorder="1" applyAlignment="1">
      <alignment horizontal="center" vertical="top"/>
    </xf>
    <xf numFmtId="0" fontId="66" fillId="29" borderId="0" xfId="0" applyFont="1" applyFill="1" applyBorder="1" applyAlignment="1">
      <alignment vertical="top"/>
    </xf>
    <xf numFmtId="0" fontId="66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6" fillId="0" borderId="17" xfId="0" applyFont="1" applyFill="1" applyBorder="1" applyAlignment="1">
      <alignment horizontal="center" vertical="center"/>
    </xf>
    <xf numFmtId="0" fontId="72" fillId="29" borderId="0" xfId="0" applyFont="1" applyFill="1" applyBorder="1" applyAlignment="1"/>
    <xf numFmtId="0" fontId="66" fillId="29" borderId="0" xfId="0" applyFont="1" applyFill="1" applyAlignment="1">
      <alignment vertical="top"/>
    </xf>
    <xf numFmtId="0" fontId="86" fillId="29" borderId="0" xfId="0" applyFont="1" applyFill="1" applyAlignment="1"/>
    <xf numFmtId="0" fontId="87" fillId="29" borderId="0" xfId="0" applyFont="1" applyFill="1" applyAlignment="1"/>
    <xf numFmtId="0" fontId="7" fillId="29" borderId="0" xfId="0" applyFont="1" applyFill="1" applyAlignment="1"/>
    <xf numFmtId="0" fontId="66" fillId="29" borderId="0" xfId="0" quotePrefix="1" applyFont="1" applyFill="1" applyBorder="1" applyAlignment="1">
      <alignment horizontal="center"/>
    </xf>
    <xf numFmtId="171" fontId="66" fillId="29" borderId="0" xfId="0" quotePrefix="1" applyNumberFormat="1" applyFont="1" applyFill="1" applyBorder="1" applyAlignment="1">
      <alignment wrapText="1"/>
    </xf>
    <xf numFmtId="0" fontId="78" fillId="29" borderId="0" xfId="0" applyFont="1" applyFill="1" applyBorder="1" applyAlignment="1">
      <alignment horizontal="center" vertical="top"/>
    </xf>
    <xf numFmtId="0" fontId="78" fillId="29" borderId="0" xfId="0" applyFont="1" applyFill="1" applyBorder="1" applyAlignment="1">
      <alignment vertical="top"/>
    </xf>
    <xf numFmtId="0" fontId="78" fillId="0" borderId="0" xfId="0" applyFont="1" applyFill="1" applyAlignment="1">
      <alignment vertical="top"/>
    </xf>
    <xf numFmtId="0" fontId="78" fillId="29" borderId="0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horizontal="center" wrapText="1"/>
    </xf>
    <xf numFmtId="0" fontId="5" fillId="29" borderId="3" xfId="0" applyFont="1" applyFill="1" applyBorder="1" applyAlignment="1">
      <alignment vertical="center"/>
    </xf>
    <xf numFmtId="0" fontId="5" fillId="29" borderId="3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left" vertical="center"/>
    </xf>
    <xf numFmtId="0" fontId="66" fillId="22" borderId="0" xfId="0" quotePrefix="1" applyFont="1" applyFill="1" applyBorder="1" applyAlignment="1">
      <alignment horizontal="center" vertical="center"/>
    </xf>
    <xf numFmtId="0" fontId="66" fillId="22" borderId="0" xfId="0" quotePrefix="1" applyFont="1" applyFill="1" applyBorder="1" applyAlignment="1">
      <alignment vertical="center"/>
    </xf>
    <xf numFmtId="174" fontId="66" fillId="29" borderId="0" xfId="0" applyNumberFormat="1" applyFont="1" applyFill="1" applyBorder="1" applyAlignment="1">
      <alignment vertical="center" wrapText="1"/>
    </xf>
    <xf numFmtId="180" fontId="94" fillId="29" borderId="0" xfId="0" applyNumberFormat="1" applyFont="1" applyFill="1" applyBorder="1" applyAlignment="1">
      <alignment horizontal="center" vertical="center" wrapText="1"/>
    </xf>
    <xf numFmtId="0" fontId="91" fillId="29" borderId="3" xfId="0" applyFont="1" applyFill="1" applyBorder="1" applyAlignment="1">
      <alignment horizontal="center" vertical="center"/>
    </xf>
    <xf numFmtId="0" fontId="81" fillId="29" borderId="3" xfId="0" quotePrefix="1" applyFont="1" applyFill="1" applyBorder="1" applyAlignment="1">
      <alignment horizontal="center" vertical="center"/>
    </xf>
    <xf numFmtId="0" fontId="81" fillId="22" borderId="3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6" fillId="0" borderId="0" xfId="0" applyFont="1" applyFill="1" applyAlignment="1">
      <alignment vertical="top"/>
    </xf>
    <xf numFmtId="182" fontId="66" fillId="29" borderId="3" xfId="355" applyNumberFormat="1" applyFont="1" applyFill="1" applyBorder="1" applyAlignment="1">
      <alignment horizontal="center" vertical="center" wrapText="1"/>
    </xf>
    <xf numFmtId="182" fontId="5" fillId="29" borderId="3" xfId="0" applyNumberFormat="1" applyFont="1" applyFill="1" applyBorder="1" applyAlignment="1">
      <alignment horizontal="center" vertical="center"/>
    </xf>
    <xf numFmtId="170" fontId="75" fillId="29" borderId="3" xfId="0" applyNumberFormat="1" applyFont="1" applyFill="1" applyBorder="1" applyAlignment="1">
      <alignment horizontal="center" vertical="center"/>
    </xf>
    <xf numFmtId="0" fontId="71" fillId="29" borderId="3" xfId="0" applyNumberFormat="1" applyFont="1" applyFill="1" applyBorder="1" applyAlignment="1">
      <alignment horizontal="center" vertical="center" wrapText="1" shrinkToFit="1"/>
    </xf>
    <xf numFmtId="0" fontId="71" fillId="29" borderId="15" xfId="0" applyNumberFormat="1" applyFont="1" applyFill="1" applyBorder="1" applyAlignment="1">
      <alignment horizontal="center" vertical="center" wrapText="1" shrinkToFit="1"/>
    </xf>
    <xf numFmtId="0" fontId="71" fillId="29" borderId="0" xfId="0" applyFont="1" applyFill="1" applyBorder="1" applyAlignment="1">
      <alignment horizontal="right"/>
    </xf>
    <xf numFmtId="170" fontId="71" fillId="29" borderId="0" xfId="0" applyNumberFormat="1" applyFont="1" applyFill="1" applyBorder="1" applyAlignment="1">
      <alignment horizontal="right"/>
    </xf>
    <xf numFmtId="0" fontId="72" fillId="29" borderId="0" xfId="0" applyFont="1" applyFill="1" applyAlignment="1"/>
    <xf numFmtId="0" fontId="66" fillId="29" borderId="0" xfId="0" applyFont="1" applyFill="1" applyAlignment="1"/>
    <xf numFmtId="0" fontId="78" fillId="29" borderId="0" xfId="0" applyFont="1" applyFill="1" applyAlignment="1">
      <alignment horizontal="center" vertical="center"/>
    </xf>
    <xf numFmtId="0" fontId="78" fillId="29" borderId="0" xfId="0" applyFont="1" applyFill="1" applyAlignment="1">
      <alignment horizontal="center" vertical="top"/>
    </xf>
    <xf numFmtId="0" fontId="77" fillId="29" borderId="0" xfId="0" applyFont="1" applyFill="1" applyBorder="1" applyAlignment="1">
      <alignment horizontal="left" vertical="top"/>
    </xf>
    <xf numFmtId="0" fontId="78" fillId="29" borderId="0" xfId="0" applyFont="1" applyFill="1" applyAlignment="1">
      <alignment vertical="top"/>
    </xf>
    <xf numFmtId="0" fontId="83" fillId="0" borderId="0" xfId="0" applyFont="1" applyAlignment="1"/>
    <xf numFmtId="0" fontId="102" fillId="0" borderId="0" xfId="0" applyFont="1" applyAlignment="1">
      <alignment vertical="top"/>
    </xf>
    <xf numFmtId="0" fontId="77" fillId="22" borderId="3" xfId="0" applyFont="1" applyFill="1" applyBorder="1" applyAlignment="1">
      <alignment horizontal="center" vertical="center" wrapText="1"/>
    </xf>
    <xf numFmtId="174" fontId="75" fillId="0" borderId="19" xfId="0" applyNumberFormat="1" applyFont="1" applyFill="1" applyBorder="1" applyAlignment="1">
      <alignment horizontal="center" vertical="center" wrapText="1"/>
    </xf>
    <xf numFmtId="180" fontId="75" fillId="0" borderId="19" xfId="0" applyNumberFormat="1" applyFont="1" applyFill="1" applyBorder="1" applyAlignment="1">
      <alignment horizontal="right" vertical="center" wrapText="1"/>
    </xf>
    <xf numFmtId="180" fontId="75" fillId="0" borderId="19" xfId="0" applyNumberFormat="1" applyFont="1" applyFill="1" applyBorder="1" applyAlignment="1">
      <alignment horizontal="center" vertical="center" wrapText="1"/>
    </xf>
    <xf numFmtId="180" fontId="66" fillId="0" borderId="19" xfId="0" applyNumberFormat="1" applyFont="1" applyFill="1" applyBorder="1" applyAlignment="1">
      <alignment horizontal="center" vertical="center" wrapText="1"/>
    </xf>
    <xf numFmtId="0" fontId="78" fillId="22" borderId="3" xfId="0" applyFont="1" applyFill="1" applyBorder="1" applyAlignment="1">
      <alignment horizontal="center" vertical="center" wrapText="1" shrinkToFit="1"/>
    </xf>
    <xf numFmtId="0" fontId="87" fillId="22" borderId="3" xfId="0" applyFont="1" applyFill="1" applyBorder="1" applyAlignment="1">
      <alignment horizontal="left" vertical="center" wrapText="1"/>
    </xf>
    <xf numFmtId="0" fontId="92" fillId="29" borderId="3" xfId="0" applyFont="1" applyFill="1" applyBorder="1" applyAlignment="1">
      <alignment horizontal="left" vertical="center" wrapText="1"/>
    </xf>
    <xf numFmtId="0" fontId="87" fillId="29" borderId="3" xfId="0" applyFont="1" applyFill="1" applyBorder="1" applyAlignment="1">
      <alignment horizontal="left" vertical="center"/>
    </xf>
    <xf numFmtId="0" fontId="86" fillId="29" borderId="3" xfId="0" quotePrefix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86" fillId="29" borderId="3" xfId="0" applyFont="1" applyFill="1" applyBorder="1" applyAlignment="1">
      <alignment horizontal="center" vertical="center"/>
    </xf>
    <xf numFmtId="0" fontId="87" fillId="29" borderId="3" xfId="0" applyFont="1" applyFill="1" applyBorder="1" applyAlignment="1">
      <alignment horizontal="center" vertical="center"/>
    </xf>
    <xf numFmtId="0" fontId="86" fillId="29" borderId="3" xfId="0" applyFont="1" applyFill="1" applyBorder="1" applyAlignment="1">
      <alignment wrapText="1"/>
    </xf>
    <xf numFmtId="0" fontId="86" fillId="29" borderId="3" xfId="0" quotePrefix="1" applyFont="1" applyFill="1" applyBorder="1" applyAlignment="1">
      <alignment horizontal="center"/>
    </xf>
    <xf numFmtId="0" fontId="78" fillId="22" borderId="0" xfId="0" applyFont="1" applyFill="1" applyBorder="1" applyAlignment="1">
      <alignment horizontal="left" vertical="center" wrapText="1"/>
    </xf>
    <xf numFmtId="0" fontId="78" fillId="22" borderId="0" xfId="0" applyFont="1" applyFill="1" applyBorder="1" applyAlignment="1">
      <alignment horizontal="center" vertical="center"/>
    </xf>
    <xf numFmtId="171" fontId="78" fillId="22" borderId="0" xfId="0" applyNumberFormat="1" applyFont="1" applyFill="1" applyBorder="1" applyAlignment="1">
      <alignment horizontal="center" vertical="center" wrapText="1"/>
    </xf>
    <xf numFmtId="171" fontId="78" fillId="22" borderId="0" xfId="0" applyNumberFormat="1" applyFont="1" applyFill="1" applyBorder="1" applyAlignment="1">
      <alignment horizontal="right" vertical="center" wrapText="1"/>
    </xf>
    <xf numFmtId="0" fontId="78" fillId="29" borderId="0" xfId="0" quotePrefix="1" applyFont="1" applyFill="1" applyBorder="1" applyAlignment="1">
      <alignment horizontal="center"/>
    </xf>
    <xf numFmtId="171" fontId="78" fillId="29" borderId="0" xfId="0" quotePrefix="1" applyNumberFormat="1" applyFont="1" applyFill="1" applyBorder="1" applyAlignment="1">
      <alignment wrapText="1"/>
    </xf>
    <xf numFmtId="0" fontId="104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104" fillId="22" borderId="3" xfId="0" applyFont="1" applyFill="1" applyBorder="1" applyAlignment="1">
      <alignment horizontal="left" vertical="center" wrapText="1"/>
    </xf>
    <xf numFmtId="0" fontId="104" fillId="22" borderId="3" xfId="0" applyFont="1" applyFill="1" applyBorder="1" applyAlignment="1">
      <alignment horizontal="center" vertical="center" wrapText="1"/>
    </xf>
    <xf numFmtId="3" fontId="87" fillId="29" borderId="3" xfId="0" applyNumberFormat="1" applyFont="1" applyFill="1" applyBorder="1" applyAlignment="1">
      <alignment horizontal="right" vertical="center" wrapText="1"/>
    </xf>
    <xf numFmtId="3" fontId="86" fillId="29" borderId="3" xfId="0" applyNumberFormat="1" applyFont="1" applyFill="1" applyBorder="1" applyAlignment="1" applyProtection="1">
      <alignment horizontal="right" vertical="center" wrapText="1"/>
      <protection locked="0"/>
    </xf>
    <xf numFmtId="0" fontId="90" fillId="29" borderId="0" xfId="0" applyFont="1" applyFill="1" applyBorder="1" applyAlignment="1">
      <alignment vertical="top"/>
    </xf>
    <xf numFmtId="0" fontId="90" fillId="0" borderId="0" xfId="0" applyFont="1" applyFill="1" applyBorder="1" applyAlignment="1">
      <alignment vertical="top"/>
    </xf>
    <xf numFmtId="0" fontId="90" fillId="29" borderId="0" xfId="0" applyFont="1" applyFill="1" applyBorder="1" applyAlignment="1">
      <alignment horizontal="center"/>
    </xf>
    <xf numFmtId="0" fontId="66" fillId="0" borderId="28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29" xfId="0" applyFont="1" applyFill="1" applyBorder="1" applyAlignment="1">
      <alignment horizontal="center" vertical="center"/>
    </xf>
    <xf numFmtId="1" fontId="87" fillId="29" borderId="3" xfId="0" applyNumberFormat="1" applyFont="1" applyFill="1" applyBorder="1" applyAlignment="1">
      <alignment horizontal="right" vertical="center" wrapText="1"/>
    </xf>
    <xf numFmtId="174" fontId="77" fillId="29" borderId="3" xfId="0" applyNumberFormat="1" applyFont="1" applyFill="1" applyBorder="1" applyAlignment="1">
      <alignment horizontal="right" vertical="center" wrapText="1"/>
    </xf>
    <xf numFmtId="180" fontId="77" fillId="29" borderId="3" xfId="0" applyNumberFormat="1" applyFont="1" applyFill="1" applyBorder="1" applyAlignment="1">
      <alignment horizontal="right" vertical="center" wrapText="1"/>
    </xf>
    <xf numFmtId="1" fontId="86" fillId="29" borderId="3" xfId="0" applyNumberFormat="1" applyFont="1" applyFill="1" applyBorder="1" applyAlignment="1" applyProtection="1">
      <alignment horizontal="right" vertical="center" wrapText="1"/>
      <protection locked="0"/>
    </xf>
    <xf numFmtId="1" fontId="78" fillId="29" borderId="3" xfId="0" applyNumberFormat="1" applyFont="1" applyFill="1" applyBorder="1" applyAlignment="1">
      <alignment horizontal="right" vertical="center" wrapText="1"/>
    </xf>
    <xf numFmtId="174" fontId="78" fillId="29" borderId="3" xfId="0" applyNumberFormat="1" applyFont="1" applyFill="1" applyBorder="1" applyAlignment="1">
      <alignment horizontal="right" vertical="center" wrapText="1"/>
    </xf>
    <xf numFmtId="180" fontId="78" fillId="29" borderId="3" xfId="0" applyNumberFormat="1" applyFont="1" applyFill="1" applyBorder="1" applyAlignment="1">
      <alignment horizontal="right" vertical="center" wrapText="1"/>
    </xf>
    <xf numFmtId="1" fontId="77" fillId="29" borderId="3" xfId="0" applyNumberFormat="1" applyFont="1" applyFill="1" applyBorder="1" applyAlignment="1">
      <alignment horizontal="right" vertical="center" wrapText="1"/>
    </xf>
    <xf numFmtId="1" fontId="86" fillId="29" borderId="3" xfId="0" applyNumberFormat="1" applyFont="1" applyFill="1" applyBorder="1" applyAlignment="1">
      <alignment horizontal="right" vertical="center" wrapText="1"/>
    </xf>
    <xf numFmtId="178" fontId="87" fillId="29" borderId="3" xfId="0" applyNumberFormat="1" applyFont="1" applyFill="1" applyBorder="1" applyAlignment="1">
      <alignment horizontal="right" vertical="center" wrapText="1"/>
    </xf>
    <xf numFmtId="178" fontId="86" fillId="29" borderId="3" xfId="0" applyNumberFormat="1" applyFont="1" applyFill="1" applyBorder="1" applyAlignment="1" applyProtection="1">
      <alignment horizontal="right" vertical="center" wrapText="1"/>
      <protection locked="0"/>
    </xf>
    <xf numFmtId="178" fontId="78" fillId="29" borderId="3" xfId="0" applyNumberFormat="1" applyFont="1" applyFill="1" applyBorder="1" applyAlignment="1">
      <alignment horizontal="right" vertical="center" wrapText="1"/>
    </xf>
    <xf numFmtId="178" fontId="77" fillId="29" borderId="3" xfId="0" applyNumberFormat="1" applyFont="1" applyFill="1" applyBorder="1" applyAlignment="1">
      <alignment horizontal="right" vertical="center" wrapText="1"/>
    </xf>
    <xf numFmtId="178" fontId="86" fillId="29" borderId="3" xfId="0" applyNumberFormat="1" applyFont="1" applyFill="1" applyBorder="1" applyAlignment="1">
      <alignment horizontal="right" vertical="center" wrapText="1"/>
    </xf>
    <xf numFmtId="178" fontId="86" fillId="29" borderId="3" xfId="0" applyNumberFormat="1" applyFont="1" applyFill="1" applyBorder="1" applyAlignment="1">
      <alignment horizontal="right" wrapText="1"/>
    </xf>
    <xf numFmtId="171" fontId="66" fillId="29" borderId="3" xfId="238" applyNumberFormat="1" applyFont="1" applyFill="1" applyBorder="1" applyAlignment="1">
      <alignment horizontal="right" vertical="center" wrapText="1"/>
    </xf>
    <xf numFmtId="171" fontId="66" fillId="29" borderId="3" xfId="238" applyNumberFormat="1" applyFont="1" applyFill="1" applyBorder="1" applyAlignment="1">
      <alignment horizontal="center" vertical="center" wrapText="1"/>
    </xf>
    <xf numFmtId="177" fontId="66" fillId="29" borderId="3" xfId="238" applyNumberFormat="1" applyFont="1" applyFill="1" applyBorder="1" applyAlignment="1">
      <alignment horizontal="center" vertical="center" wrapText="1"/>
    </xf>
    <xf numFmtId="174" fontId="75" fillId="0" borderId="3" xfId="0" applyNumberFormat="1" applyFont="1" applyFill="1" applyBorder="1" applyAlignment="1">
      <alignment horizontal="center" vertical="center" wrapText="1"/>
    </xf>
    <xf numFmtId="180" fontId="75" fillId="0" borderId="3" xfId="0" applyNumberFormat="1" applyFont="1" applyFill="1" applyBorder="1" applyAlignment="1">
      <alignment horizontal="right" vertical="center" wrapText="1"/>
    </xf>
    <xf numFmtId="3" fontId="92" fillId="29" borderId="3" xfId="0" applyNumberFormat="1" applyFont="1" applyFill="1" applyBorder="1" applyAlignment="1">
      <alignment horizontal="right" vertical="center" wrapText="1"/>
    </xf>
    <xf numFmtId="3" fontId="66" fillId="29" borderId="3" xfId="0" applyNumberFormat="1" applyFont="1" applyFill="1" applyBorder="1" applyAlignment="1">
      <alignment vertical="center" wrapText="1"/>
    </xf>
    <xf numFmtId="178" fontId="71" fillId="29" borderId="0" xfId="0" quotePrefix="1" applyNumberFormat="1" applyFont="1" applyFill="1" applyBorder="1" applyAlignment="1">
      <alignment horizontal="center"/>
    </xf>
    <xf numFmtId="174" fontId="66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3" xfId="0" applyNumberFormat="1" applyFont="1" applyFill="1" applyBorder="1"/>
    <xf numFmtId="3" fontId="75" fillId="29" borderId="3" xfId="0" applyNumberFormat="1" applyFont="1" applyFill="1" applyBorder="1" applyAlignment="1">
      <alignment vertical="center" wrapText="1"/>
    </xf>
    <xf numFmtId="178" fontId="93" fillId="29" borderId="3" xfId="0" applyNumberFormat="1" applyFont="1" applyFill="1" applyBorder="1" applyAlignment="1">
      <alignment horizontal="center" vertical="center" wrapText="1"/>
    </xf>
    <xf numFmtId="179" fontId="93" fillId="29" borderId="3" xfId="207" applyNumberFormat="1" applyFont="1" applyFill="1" applyBorder="1" applyAlignment="1">
      <alignment horizontal="right" vertical="center" wrapText="1"/>
    </xf>
    <xf numFmtId="178" fontId="95" fillId="29" borderId="3" xfId="0" applyNumberFormat="1" applyFont="1" applyFill="1" applyBorder="1" applyAlignment="1">
      <alignment horizontal="center" vertical="center" wrapText="1"/>
    </xf>
    <xf numFmtId="0" fontId="66" fillId="29" borderId="0" xfId="0" applyFont="1" applyFill="1" applyBorder="1" applyAlignment="1">
      <alignment horizontal="center" vertical="top"/>
    </xf>
    <xf numFmtId="0" fontId="71" fillId="29" borderId="3" xfId="0" applyFont="1" applyFill="1" applyBorder="1" applyAlignment="1">
      <alignment horizontal="left" vertical="center" wrapText="1"/>
    </xf>
    <xf numFmtId="171" fontId="86" fillId="29" borderId="0" xfId="0" applyNumberFormat="1" applyFont="1" applyFill="1" applyAlignment="1">
      <alignment horizontal="center" wrapText="1"/>
    </xf>
    <xf numFmtId="0" fontId="90" fillId="29" borderId="0" xfId="0" applyFont="1" applyFill="1" applyAlignment="1">
      <alignment horizontal="center"/>
    </xf>
    <xf numFmtId="0" fontId="4" fillId="29" borderId="0" xfId="0" applyFont="1" applyFill="1" applyAlignment="1">
      <alignment horizontal="center" vertical="center" wrapText="1"/>
    </xf>
    <xf numFmtId="0" fontId="75" fillId="29" borderId="0" xfId="0" applyFont="1" applyFill="1" applyBorder="1" applyAlignment="1">
      <alignment vertical="center"/>
    </xf>
    <xf numFmtId="0" fontId="72" fillId="29" borderId="3" xfId="0" applyFont="1" applyFill="1" applyBorder="1" applyAlignment="1">
      <alignment horizontal="center" vertical="center"/>
    </xf>
    <xf numFmtId="0" fontId="72" fillId="29" borderId="3" xfId="0" applyFont="1" applyFill="1" applyBorder="1" applyAlignment="1">
      <alignment horizontal="center" vertical="center" wrapText="1"/>
    </xf>
    <xf numFmtId="178" fontId="71" fillId="29" borderId="3" xfId="0" applyNumberFormat="1" applyFont="1" applyFill="1" applyBorder="1" applyAlignment="1">
      <alignment horizontal="center" vertical="center" wrapText="1"/>
    </xf>
    <xf numFmtId="171" fontId="72" fillId="29" borderId="0" xfId="0" applyNumberFormat="1" applyFont="1" applyFill="1" applyBorder="1" applyAlignment="1">
      <alignment horizontal="center" wrapText="1"/>
    </xf>
    <xf numFmtId="0" fontId="74" fillId="29" borderId="0" xfId="0" applyFont="1" applyFill="1" applyBorder="1" applyAlignment="1">
      <alignment horizontal="center"/>
    </xf>
    <xf numFmtId="0" fontId="66" fillId="29" borderId="0" xfId="0" applyFont="1" applyFill="1" applyBorder="1" applyAlignment="1">
      <alignment horizontal="center" vertical="top"/>
    </xf>
    <xf numFmtId="0" fontId="66" fillId="29" borderId="0" xfId="0" applyFont="1" applyFill="1" applyAlignment="1">
      <alignment horizontal="center" vertical="top"/>
    </xf>
    <xf numFmtId="0" fontId="66" fillId="0" borderId="17" xfId="0" applyFont="1" applyFill="1" applyBorder="1" applyAlignment="1">
      <alignment horizontal="left" vertical="center" wrapText="1"/>
    </xf>
    <xf numFmtId="0" fontId="75" fillId="29" borderId="15" xfId="0" applyFont="1" applyFill="1" applyBorder="1" applyAlignment="1">
      <alignment horizontal="left" vertical="center" wrapText="1"/>
    </xf>
    <xf numFmtId="0" fontId="75" fillId="29" borderId="17" xfId="0" applyFont="1" applyFill="1" applyBorder="1" applyAlignment="1">
      <alignment horizontal="left" vertical="center" wrapText="1"/>
    </xf>
    <xf numFmtId="0" fontId="75" fillId="29" borderId="16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29" borderId="20" xfId="0" applyFont="1" applyFill="1" applyBorder="1" applyAlignment="1">
      <alignment horizontal="center" vertical="center" wrapText="1"/>
    </xf>
    <xf numFmtId="0" fontId="75" fillId="29" borderId="21" xfId="0" applyFont="1" applyFill="1" applyBorder="1" applyAlignment="1">
      <alignment horizontal="center" vertical="center" wrapText="1"/>
    </xf>
    <xf numFmtId="0" fontId="75" fillId="29" borderId="22" xfId="0" applyFont="1" applyFill="1" applyBorder="1" applyAlignment="1">
      <alignment horizontal="center" vertical="center" wrapText="1"/>
    </xf>
    <xf numFmtId="0" fontId="67" fillId="29" borderId="0" xfId="0" applyFont="1" applyFill="1" applyAlignment="1">
      <alignment horizontal="center" vertical="center"/>
    </xf>
    <xf numFmtId="0" fontId="66" fillId="0" borderId="3" xfId="0" applyFont="1" applyFill="1" applyBorder="1" applyAlignment="1">
      <alignment horizontal="center" vertical="center" wrapText="1"/>
    </xf>
    <xf numFmtId="0" fontId="66" fillId="0" borderId="3" xfId="246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29" borderId="20" xfId="0" applyFont="1" applyFill="1" applyBorder="1" applyAlignment="1" applyProtection="1">
      <alignment horizontal="center" vertical="center" wrapText="1"/>
      <protection locked="0"/>
    </xf>
    <xf numFmtId="0" fontId="75" fillId="29" borderId="21" xfId="0" applyFont="1" applyFill="1" applyBorder="1" applyAlignment="1" applyProtection="1">
      <alignment horizontal="center" vertical="center" wrapText="1"/>
      <protection locked="0"/>
    </xf>
    <xf numFmtId="0" fontId="75" fillId="29" borderId="22" xfId="0" applyFont="1" applyFill="1" applyBorder="1" applyAlignment="1" applyProtection="1">
      <alignment horizontal="center" vertical="center" wrapText="1"/>
      <protection locked="0"/>
    </xf>
    <xf numFmtId="0" fontId="5" fillId="29" borderId="17" xfId="0" applyFont="1" applyFill="1" applyBorder="1" applyAlignment="1">
      <alignment horizontal="left" vertical="center" wrapText="1"/>
    </xf>
    <xf numFmtId="0" fontId="98" fillId="0" borderId="13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5" fillId="29" borderId="33" xfId="0" applyFont="1" applyFill="1" applyBorder="1" applyAlignment="1">
      <alignment horizontal="center" vertical="center" wrapText="1"/>
    </xf>
    <xf numFmtId="0" fontId="75" fillId="29" borderId="34" xfId="0" applyFont="1" applyFill="1" applyBorder="1" applyAlignment="1">
      <alignment horizontal="center" vertical="center" wrapText="1"/>
    </xf>
    <xf numFmtId="0" fontId="75" fillId="29" borderId="35" xfId="0" applyFont="1" applyFill="1" applyBorder="1" applyAlignment="1">
      <alignment horizontal="center" vertical="center" wrapText="1"/>
    </xf>
    <xf numFmtId="0" fontId="75" fillId="29" borderId="23" xfId="238" applyNumberFormat="1" applyFont="1" applyFill="1" applyBorder="1" applyAlignment="1">
      <alignment horizontal="center" vertical="center" wrapText="1"/>
    </xf>
    <xf numFmtId="0" fontId="75" fillId="29" borderId="24" xfId="238" applyNumberFormat="1" applyFont="1" applyFill="1" applyBorder="1" applyAlignment="1">
      <alignment horizontal="center" vertical="center" wrapText="1"/>
    </xf>
    <xf numFmtId="0" fontId="75" fillId="29" borderId="25" xfId="238" applyNumberFormat="1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right" vertical="center"/>
    </xf>
    <xf numFmtId="0" fontId="66" fillId="0" borderId="16" xfId="0" applyFont="1" applyFill="1" applyBorder="1" applyAlignment="1">
      <alignment horizontal="right" vertical="center"/>
    </xf>
    <xf numFmtId="0" fontId="66" fillId="0" borderId="18" xfId="0" applyFont="1" applyFill="1" applyBorder="1" applyAlignment="1">
      <alignment horizontal="right" vertical="center"/>
    </xf>
    <xf numFmtId="0" fontId="71" fillId="29" borderId="3" xfId="0" applyFont="1" applyFill="1" applyBorder="1" applyAlignment="1">
      <alignment horizontal="left" vertical="center" wrapText="1"/>
    </xf>
    <xf numFmtId="171" fontId="86" fillId="29" borderId="0" xfId="0" applyNumberFormat="1" applyFont="1" applyFill="1" applyAlignment="1">
      <alignment horizontal="center" wrapText="1"/>
    </xf>
    <xf numFmtId="0" fontId="90" fillId="29" borderId="0" xfId="0" applyFont="1" applyFill="1" applyAlignment="1">
      <alignment horizontal="center"/>
    </xf>
    <xf numFmtId="0" fontId="4" fillId="29" borderId="0" xfId="0" applyFont="1" applyFill="1" applyAlignment="1">
      <alignment horizontal="center" vertical="center" wrapText="1"/>
    </xf>
    <xf numFmtId="0" fontId="69" fillId="0" borderId="0" xfId="246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horizontal="center" vertical="top"/>
    </xf>
    <xf numFmtId="0" fontId="78" fillId="29" borderId="0" xfId="0" applyFont="1" applyFill="1" applyAlignment="1">
      <alignment horizontal="center" vertical="top"/>
    </xf>
    <xf numFmtId="0" fontId="75" fillId="29" borderId="3" xfId="246" applyFont="1" applyFill="1" applyBorder="1" applyAlignment="1">
      <alignment horizontal="center" vertical="center" wrapText="1"/>
    </xf>
    <xf numFmtId="171" fontId="66" fillId="29" borderId="0" xfId="0" applyNumberFormat="1" applyFont="1" applyFill="1" applyBorder="1" applyAlignment="1">
      <alignment horizontal="left" wrapText="1"/>
    </xf>
    <xf numFmtId="0" fontId="98" fillId="29" borderId="0" xfId="0" applyFont="1" applyFill="1" applyBorder="1" applyAlignment="1">
      <alignment horizontal="center"/>
    </xf>
    <xf numFmtId="0" fontId="66" fillId="0" borderId="13" xfId="246" applyFont="1" applyFill="1" applyBorder="1" applyAlignment="1">
      <alignment horizontal="right" vertical="center"/>
    </xf>
    <xf numFmtId="0" fontId="66" fillId="0" borderId="3" xfId="246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 shrinkToFit="1"/>
    </xf>
    <xf numFmtId="0" fontId="75" fillId="0" borderId="0" xfId="0" applyFont="1" applyFill="1" applyBorder="1" applyAlignment="1">
      <alignment horizontal="center" vertical="center" wrapText="1"/>
    </xf>
    <xf numFmtId="171" fontId="78" fillId="29" borderId="0" xfId="0" applyNumberFormat="1" applyFont="1" applyFill="1" applyBorder="1" applyAlignment="1">
      <alignment horizontal="left" wrapText="1"/>
    </xf>
    <xf numFmtId="0" fontId="103" fillId="29" borderId="0" xfId="0" applyFont="1" applyFill="1" applyBorder="1" applyAlignment="1">
      <alignment horizontal="center"/>
    </xf>
    <xf numFmtId="0" fontId="90" fillId="29" borderId="0" xfId="0" applyFont="1" applyFill="1" applyBorder="1" applyAlignment="1">
      <alignment horizontal="center" vertical="top"/>
    </xf>
    <xf numFmtId="0" fontId="90" fillId="29" borderId="0" xfId="0" applyFont="1" applyFill="1" applyAlignment="1">
      <alignment horizontal="center" vertical="top"/>
    </xf>
    <xf numFmtId="0" fontId="66" fillId="0" borderId="14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right"/>
    </xf>
    <xf numFmtId="171" fontId="66" fillId="29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 wrapText="1"/>
    </xf>
    <xf numFmtId="0" fontId="78" fillId="29" borderId="0" xfId="0" applyFont="1" applyFill="1" applyBorder="1" applyAlignment="1">
      <alignment horizontal="center" vertical="center"/>
    </xf>
    <xf numFmtId="0" fontId="78" fillId="29" borderId="0" xfId="0" applyFont="1" applyFill="1" applyAlignment="1">
      <alignment horizontal="center" vertical="center"/>
    </xf>
    <xf numFmtId="0" fontId="68" fillId="0" borderId="0" xfId="238" applyNumberFormat="1" applyFont="1" applyFill="1" applyBorder="1" applyAlignment="1">
      <alignment horizontal="center" vertical="center" wrapText="1"/>
    </xf>
    <xf numFmtId="0" fontId="5" fillId="0" borderId="14" xfId="238" applyNumberFormat="1" applyFont="1" applyFill="1" applyBorder="1" applyAlignment="1">
      <alignment horizontal="center" vertical="center" wrapText="1"/>
    </xf>
    <xf numFmtId="0" fontId="5" fillId="0" borderId="19" xfId="23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left" vertical="center" wrapText="1"/>
    </xf>
    <xf numFmtId="0" fontId="5" fillId="29" borderId="16" xfId="0" applyFont="1" applyFill="1" applyBorder="1" applyAlignment="1">
      <alignment horizontal="left" vertical="center" wrapText="1"/>
    </xf>
    <xf numFmtId="178" fontId="66" fillId="29" borderId="15" xfId="0" applyNumberFormat="1" applyFont="1" applyFill="1" applyBorder="1" applyAlignment="1">
      <alignment horizontal="center" vertical="center" wrapText="1"/>
    </xf>
    <xf numFmtId="178" fontId="66" fillId="29" borderId="17" xfId="0" applyNumberFormat="1" applyFont="1" applyFill="1" applyBorder="1" applyAlignment="1">
      <alignment horizontal="center" vertical="center" wrapText="1"/>
    </xf>
    <xf numFmtId="178" fontId="66" fillId="29" borderId="16" xfId="0" applyNumberFormat="1" applyFont="1" applyFill="1" applyBorder="1" applyAlignment="1">
      <alignment horizontal="center" vertical="center" wrapText="1"/>
    </xf>
    <xf numFmtId="0" fontId="66" fillId="29" borderId="26" xfId="0" applyFont="1" applyFill="1" applyBorder="1" applyAlignment="1">
      <alignment horizontal="center" vertical="center" wrapText="1"/>
    </xf>
    <xf numFmtId="0" fontId="66" fillId="29" borderId="18" xfId="0" applyFont="1" applyFill="1" applyBorder="1" applyAlignment="1">
      <alignment horizontal="center" vertical="center" wrapText="1"/>
    </xf>
    <xf numFmtId="0" fontId="66" fillId="29" borderId="27" xfId="0" applyFont="1" applyFill="1" applyBorder="1" applyAlignment="1">
      <alignment horizontal="center" vertical="center" wrapText="1"/>
    </xf>
    <xf numFmtId="0" fontId="66" fillId="29" borderId="28" xfId="0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0" fontId="66" fillId="29" borderId="29" xfId="0" applyFont="1" applyFill="1" applyBorder="1" applyAlignment="1">
      <alignment horizontal="center" vertical="center" wrapText="1"/>
    </xf>
    <xf numFmtId="0" fontId="75" fillId="29" borderId="15" xfId="0" applyFont="1" applyFill="1" applyBorder="1" applyAlignment="1">
      <alignment horizontal="left" vertical="center"/>
    </xf>
    <xf numFmtId="0" fontId="75" fillId="29" borderId="17" xfId="0" applyFont="1" applyFill="1" applyBorder="1" applyAlignment="1">
      <alignment horizontal="left" vertical="center"/>
    </xf>
    <xf numFmtId="0" fontId="75" fillId="29" borderId="16" xfId="0" applyFont="1" applyFill="1" applyBorder="1" applyAlignment="1">
      <alignment horizontal="left" vertical="center"/>
    </xf>
    <xf numFmtId="0" fontId="66" fillId="29" borderId="15" xfId="0" applyFont="1" applyFill="1" applyBorder="1" applyAlignment="1">
      <alignment horizontal="center" vertical="center" wrapText="1"/>
    </xf>
    <xf numFmtId="0" fontId="66" fillId="29" borderId="17" xfId="0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3" fontId="66" fillId="29" borderId="3" xfId="0" applyNumberFormat="1" applyFont="1" applyFill="1" applyBorder="1" applyAlignment="1">
      <alignment horizontal="center" vertical="center" wrapText="1"/>
    </xf>
    <xf numFmtId="0" fontId="66" fillId="29" borderId="3" xfId="0" applyFont="1" applyFill="1" applyBorder="1" applyAlignment="1">
      <alignment horizontal="center" vertical="center"/>
    </xf>
    <xf numFmtId="0" fontId="66" fillId="29" borderId="15" xfId="0" applyFont="1" applyFill="1" applyBorder="1" applyAlignment="1">
      <alignment horizontal="left" vertical="center" wrapText="1"/>
    </xf>
    <xf numFmtId="0" fontId="66" fillId="29" borderId="17" xfId="0" applyFont="1" applyFill="1" applyBorder="1" applyAlignment="1">
      <alignment horizontal="left" vertical="center" wrapText="1"/>
    </xf>
    <xf numFmtId="0" fontId="66" fillId="29" borderId="16" xfId="0" applyFont="1" applyFill="1" applyBorder="1" applyAlignment="1">
      <alignment horizontal="left" vertical="center" wrapText="1"/>
    </xf>
    <xf numFmtId="178" fontId="75" fillId="29" borderId="3" xfId="0" applyNumberFormat="1" applyFont="1" applyFill="1" applyBorder="1" applyAlignment="1">
      <alignment horizontal="center" vertical="center" wrapText="1"/>
    </xf>
    <xf numFmtId="178" fontId="66" fillId="29" borderId="3" xfId="0" applyNumberFormat="1" applyFont="1" applyFill="1" applyBorder="1" applyAlignment="1">
      <alignment horizontal="center" vertical="center" wrapText="1"/>
    </xf>
    <xf numFmtId="179" fontId="66" fillId="29" borderId="15" xfId="207" applyNumberFormat="1" applyFont="1" applyFill="1" applyBorder="1" applyAlignment="1">
      <alignment horizontal="right" vertical="center" wrapText="1"/>
    </xf>
    <xf numFmtId="179" fontId="66" fillId="29" borderId="16" xfId="207" applyNumberFormat="1" applyFont="1" applyFill="1" applyBorder="1" applyAlignment="1">
      <alignment horizontal="right" vertical="center" wrapText="1"/>
    </xf>
    <xf numFmtId="179" fontId="75" fillId="29" borderId="15" xfId="207" applyNumberFormat="1" applyFont="1" applyFill="1" applyBorder="1" applyAlignment="1">
      <alignment horizontal="right" vertical="center" wrapText="1"/>
    </xf>
    <xf numFmtId="179" fontId="75" fillId="29" borderId="16" xfId="207" applyNumberFormat="1" applyFont="1" applyFill="1" applyBorder="1" applyAlignment="1">
      <alignment horizontal="right" vertical="center" wrapText="1"/>
    </xf>
    <xf numFmtId="178" fontId="75" fillId="29" borderId="15" xfId="0" applyNumberFormat="1" applyFont="1" applyFill="1" applyBorder="1" applyAlignment="1">
      <alignment horizontal="center" vertical="center" wrapText="1"/>
    </xf>
    <xf numFmtId="178" fontId="75" fillId="29" borderId="17" xfId="0" applyNumberFormat="1" applyFont="1" applyFill="1" applyBorder="1" applyAlignment="1">
      <alignment horizontal="center" vertical="center" wrapText="1"/>
    </xf>
    <xf numFmtId="178" fontId="75" fillId="29" borderId="16" xfId="0" applyNumberFormat="1" applyFont="1" applyFill="1" applyBorder="1" applyAlignment="1">
      <alignment horizontal="center" vertical="center" wrapText="1"/>
    </xf>
    <xf numFmtId="0" fontId="75" fillId="29" borderId="0" xfId="0" applyFont="1" applyFill="1" applyBorder="1" applyAlignment="1">
      <alignment vertical="center"/>
    </xf>
    <xf numFmtId="0" fontId="66" fillId="29" borderId="3" xfId="0" applyFont="1" applyFill="1" applyBorder="1" applyAlignment="1">
      <alignment horizontal="center" vertical="center" wrapText="1"/>
    </xf>
    <xf numFmtId="0" fontId="75" fillId="29" borderId="3" xfId="0" applyNumberFormat="1" applyFont="1" applyFill="1" applyBorder="1" applyAlignment="1">
      <alignment horizontal="center" vertical="center" wrapText="1"/>
    </xf>
    <xf numFmtId="171" fontId="66" fillId="29" borderId="3" xfId="0" applyNumberFormat="1" applyFont="1" applyFill="1" applyBorder="1" applyAlignment="1">
      <alignment horizontal="center" vertical="center" wrapText="1"/>
    </xf>
    <xf numFmtId="0" fontId="66" fillId="29" borderId="3" xfId="0" applyNumberFormat="1" applyFont="1" applyFill="1" applyBorder="1" applyAlignment="1">
      <alignment horizontal="center" vertical="center" wrapText="1"/>
    </xf>
    <xf numFmtId="0" fontId="66" fillId="29" borderId="15" xfId="0" applyFont="1" applyFill="1" applyBorder="1" applyAlignment="1">
      <alignment horizontal="center" vertical="center"/>
    </xf>
    <xf numFmtId="0" fontId="66" fillId="29" borderId="16" xfId="0" applyFont="1" applyFill="1" applyBorder="1" applyAlignment="1">
      <alignment horizontal="center" vertical="center"/>
    </xf>
    <xf numFmtId="0" fontId="75" fillId="29" borderId="3" xfId="0" applyFont="1" applyFill="1" applyBorder="1" applyAlignment="1">
      <alignment horizontal="left" vertical="center" wrapText="1"/>
    </xf>
    <xf numFmtId="0" fontId="66" fillId="29" borderId="3" xfId="0" applyFont="1" applyFill="1" applyBorder="1" applyAlignment="1">
      <alignment horizontal="left" vertical="center" wrapText="1"/>
    </xf>
    <xf numFmtId="49" fontId="66" fillId="29" borderId="3" xfId="0" applyNumberFormat="1" applyFont="1" applyFill="1" applyBorder="1" applyAlignment="1">
      <alignment horizontal="left" vertical="center" wrapText="1"/>
    </xf>
    <xf numFmtId="0" fontId="66" fillId="29" borderId="17" xfId="0" applyFont="1" applyFill="1" applyBorder="1" applyAlignment="1">
      <alignment horizontal="center" vertical="center"/>
    </xf>
    <xf numFmtId="3" fontId="75" fillId="29" borderId="3" xfId="0" applyNumberFormat="1" applyFont="1" applyFill="1" applyBorder="1" applyAlignment="1">
      <alignment horizontal="center" vertical="center" wrapText="1"/>
    </xf>
    <xf numFmtId="0" fontId="75" fillId="29" borderId="3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29" borderId="0" xfId="0" applyFont="1" applyFill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66" fillId="29" borderId="0" xfId="0" applyFont="1" applyFill="1" applyBorder="1" applyAlignment="1">
      <alignment horizontal="justify" vertical="center" wrapText="1" shrinkToFit="1"/>
    </xf>
    <xf numFmtId="3" fontId="72" fillId="0" borderId="3" xfId="0" applyNumberFormat="1" applyFont="1" applyFill="1" applyBorder="1" applyAlignment="1">
      <alignment horizontal="center" vertical="center" wrapText="1"/>
    </xf>
    <xf numFmtId="3" fontId="71" fillId="29" borderId="3" xfId="0" applyNumberFormat="1" applyFont="1" applyFill="1" applyBorder="1" applyAlignment="1">
      <alignment horizontal="center" vertical="center" wrapText="1"/>
    </xf>
    <xf numFmtId="2" fontId="72" fillId="29" borderId="14" xfId="0" applyNumberFormat="1" applyFont="1" applyFill="1" applyBorder="1" applyAlignment="1">
      <alignment horizontal="center" vertical="center" wrapText="1"/>
    </xf>
    <xf numFmtId="2" fontId="72" fillId="29" borderId="19" xfId="0" applyNumberFormat="1" applyFont="1" applyFill="1" applyBorder="1" applyAlignment="1">
      <alignment horizontal="center" vertical="center" wrapText="1"/>
    </xf>
    <xf numFmtId="0" fontId="72" fillId="29" borderId="26" xfId="0" applyFont="1" applyFill="1" applyBorder="1" applyAlignment="1">
      <alignment horizontal="center" vertical="center" wrapText="1" shrinkToFit="1"/>
    </xf>
    <xf numFmtId="0" fontId="72" fillId="29" borderId="18" xfId="0" applyFont="1" applyFill="1" applyBorder="1" applyAlignment="1">
      <alignment horizontal="center" vertical="center" wrapText="1" shrinkToFit="1"/>
    </xf>
    <xf numFmtId="0" fontId="72" fillId="29" borderId="27" xfId="0" applyFont="1" applyFill="1" applyBorder="1" applyAlignment="1">
      <alignment horizontal="center" vertical="center" wrapText="1" shrinkToFit="1"/>
    </xf>
    <xf numFmtId="0" fontId="72" fillId="29" borderId="30" xfId="0" applyFont="1" applyFill="1" applyBorder="1" applyAlignment="1">
      <alignment horizontal="center" vertical="center" wrapText="1" shrinkToFit="1"/>
    </xf>
    <xf numFmtId="0" fontId="72" fillId="29" borderId="0" xfId="0" applyFont="1" applyFill="1" applyBorder="1" applyAlignment="1">
      <alignment horizontal="center" vertical="center" wrapText="1" shrinkToFit="1"/>
    </xf>
    <xf numFmtId="0" fontId="72" fillId="29" borderId="31" xfId="0" applyFont="1" applyFill="1" applyBorder="1" applyAlignment="1">
      <alignment horizontal="center" vertical="center" wrapText="1" shrinkToFit="1"/>
    </xf>
    <xf numFmtId="0" fontId="72" fillId="29" borderId="28" xfId="0" applyFont="1" applyFill="1" applyBorder="1" applyAlignment="1">
      <alignment horizontal="center" vertical="center" wrapText="1" shrinkToFit="1"/>
    </xf>
    <xf numFmtId="0" fontId="72" fillId="29" borderId="13" xfId="0" applyFont="1" applyFill="1" applyBorder="1" applyAlignment="1">
      <alignment horizontal="center" vertical="center" wrapText="1" shrinkToFit="1"/>
    </xf>
    <xf numFmtId="0" fontId="72" fillId="29" borderId="29" xfId="0" applyFont="1" applyFill="1" applyBorder="1" applyAlignment="1">
      <alignment horizontal="center" vertical="center" wrapText="1" shrinkToFit="1"/>
    </xf>
    <xf numFmtId="0" fontId="72" fillId="29" borderId="3" xfId="0" applyFont="1" applyFill="1" applyBorder="1" applyAlignment="1">
      <alignment horizontal="center" vertical="center" wrapText="1"/>
    </xf>
    <xf numFmtId="179" fontId="95" fillId="29" borderId="15" xfId="0" applyNumberFormat="1" applyFont="1" applyFill="1" applyBorder="1" applyAlignment="1">
      <alignment horizontal="center" vertical="center" wrapText="1"/>
    </xf>
    <xf numFmtId="179" fontId="95" fillId="29" borderId="17" xfId="0" applyNumberFormat="1" applyFont="1" applyFill="1" applyBorder="1" applyAlignment="1">
      <alignment horizontal="center" vertical="center" wrapText="1"/>
    </xf>
    <xf numFmtId="179" fontId="95" fillId="29" borderId="16" xfId="0" applyNumberFormat="1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right" vertical="center"/>
    </xf>
    <xf numFmtId="2" fontId="72" fillId="29" borderId="15" xfId="0" applyNumberFormat="1" applyFont="1" applyFill="1" applyBorder="1" applyAlignment="1">
      <alignment horizontal="center" vertical="center" wrapText="1"/>
    </xf>
    <xf numFmtId="2" fontId="72" fillId="29" borderId="17" xfId="0" applyNumberFormat="1" applyFont="1" applyFill="1" applyBorder="1" applyAlignment="1">
      <alignment horizontal="center" vertical="center" wrapText="1"/>
    </xf>
    <xf numFmtId="2" fontId="72" fillId="29" borderId="16" xfId="0" applyNumberFormat="1" applyFont="1" applyFill="1" applyBorder="1" applyAlignment="1">
      <alignment horizontal="center" vertical="center" wrapText="1"/>
    </xf>
    <xf numFmtId="178" fontId="72" fillId="0" borderId="3" xfId="0" applyNumberFormat="1" applyFont="1" applyFill="1" applyBorder="1" applyAlignment="1">
      <alignment horizontal="center" vertical="center" wrapText="1"/>
    </xf>
    <xf numFmtId="0" fontId="72" fillId="0" borderId="15" xfId="0" applyNumberFormat="1" applyFont="1" applyFill="1" applyBorder="1" applyAlignment="1">
      <alignment horizontal="center"/>
    </xf>
    <xf numFmtId="0" fontId="72" fillId="0" borderId="16" xfId="0" applyNumberFormat="1" applyFont="1" applyFill="1" applyBorder="1" applyAlignment="1">
      <alignment horizontal="center"/>
    </xf>
    <xf numFmtId="178" fontId="72" fillId="0" borderId="15" xfId="0" applyNumberFormat="1" applyFont="1" applyFill="1" applyBorder="1" applyAlignment="1">
      <alignment horizontal="center" vertical="center" wrapText="1"/>
    </xf>
    <xf numFmtId="178" fontId="72" fillId="0" borderId="16" xfId="0" applyNumberFormat="1" applyFont="1" applyFill="1" applyBorder="1" applyAlignment="1">
      <alignment horizontal="center" vertical="center" wrapText="1"/>
    </xf>
    <xf numFmtId="0" fontId="73" fillId="29" borderId="3" xfId="0" applyNumberFormat="1" applyFont="1" applyFill="1" applyBorder="1" applyAlignment="1">
      <alignment horizontal="left" vertical="center" wrapText="1" shrinkToFit="1"/>
    </xf>
    <xf numFmtId="0" fontId="71" fillId="29" borderId="15" xfId="0" applyFont="1" applyFill="1" applyBorder="1" applyAlignment="1">
      <alignment horizontal="left" vertical="center" wrapText="1" shrinkToFit="1"/>
    </xf>
    <xf numFmtId="0" fontId="71" fillId="29" borderId="17" xfId="0" applyFont="1" applyFill="1" applyBorder="1" applyAlignment="1">
      <alignment horizontal="left" vertical="center" wrapText="1" shrinkToFit="1"/>
    </xf>
    <xf numFmtId="0" fontId="71" fillId="29" borderId="16" xfId="0" applyFont="1" applyFill="1" applyBorder="1" applyAlignment="1">
      <alignment horizontal="left" vertical="center" wrapText="1" shrinkToFit="1"/>
    </xf>
    <xf numFmtId="0" fontId="72" fillId="29" borderId="15" xfId="0" applyFont="1" applyFill="1" applyBorder="1" applyAlignment="1">
      <alignment horizontal="center" vertical="center" wrapText="1"/>
    </xf>
    <xf numFmtId="0" fontId="72" fillId="29" borderId="16" xfId="0" applyFont="1" applyFill="1" applyBorder="1" applyAlignment="1">
      <alignment horizontal="center" vertical="center" wrapText="1"/>
    </xf>
    <xf numFmtId="0" fontId="73" fillId="29" borderId="0" xfId="0" applyFont="1" applyFill="1" applyAlignment="1">
      <alignment vertical="center" wrapText="1"/>
    </xf>
    <xf numFmtId="0" fontId="83" fillId="29" borderId="0" xfId="0" applyFont="1" applyFill="1" applyAlignment="1">
      <alignment vertical="center" wrapText="1"/>
    </xf>
    <xf numFmtId="0" fontId="72" fillId="29" borderId="0" xfId="0" applyFont="1" applyFill="1" applyAlignment="1">
      <alignment horizontal="right" vertical="center"/>
    </xf>
    <xf numFmtId="0" fontId="72" fillId="29" borderId="14" xfId="0" applyFont="1" applyFill="1" applyBorder="1" applyAlignment="1">
      <alignment horizontal="center" vertical="center" wrapText="1" shrinkToFit="1"/>
    </xf>
    <xf numFmtId="0" fontId="72" fillId="29" borderId="32" xfId="0" applyFont="1" applyFill="1" applyBorder="1" applyAlignment="1">
      <alignment horizontal="center" vertical="center" wrapText="1" shrinkToFit="1"/>
    </xf>
    <xf numFmtId="0" fontId="72" fillId="29" borderId="19" xfId="0" applyFont="1" applyFill="1" applyBorder="1" applyAlignment="1">
      <alignment horizontal="center" vertical="center" wrapText="1" shrinkToFit="1"/>
    </xf>
    <xf numFmtId="0" fontId="72" fillId="0" borderId="3" xfId="0" applyNumberFormat="1" applyFont="1" applyFill="1" applyBorder="1" applyAlignment="1">
      <alignment horizontal="center" vertical="center" wrapText="1"/>
    </xf>
    <xf numFmtId="0" fontId="72" fillId="29" borderId="3" xfId="0" applyFont="1" applyFill="1" applyBorder="1" applyAlignment="1">
      <alignment horizontal="center" vertical="center" wrapText="1" shrinkToFit="1"/>
    </xf>
    <xf numFmtId="0" fontId="72" fillId="29" borderId="26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29" borderId="27" xfId="0" applyFont="1" applyFill="1" applyBorder="1" applyAlignment="1">
      <alignment horizontal="center" vertical="center" wrapText="1"/>
    </xf>
    <xf numFmtId="0" fontId="72" fillId="29" borderId="30" xfId="0" applyFont="1" applyFill="1" applyBorder="1" applyAlignment="1">
      <alignment horizontal="center" vertical="center" wrapText="1"/>
    </xf>
    <xf numFmtId="0" fontId="72" fillId="29" borderId="0" xfId="0" applyFont="1" applyFill="1" applyBorder="1" applyAlignment="1">
      <alignment horizontal="center" vertical="center" wrapText="1"/>
    </xf>
    <xf numFmtId="0" fontId="72" fillId="29" borderId="31" xfId="0" applyFont="1" applyFill="1" applyBorder="1" applyAlignment="1">
      <alignment horizontal="center" vertical="center" wrapText="1"/>
    </xf>
    <xf numFmtId="0" fontId="72" fillId="29" borderId="28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0" fontId="72" fillId="29" borderId="29" xfId="0" applyFont="1" applyFill="1" applyBorder="1" applyAlignment="1">
      <alignment horizontal="center" vertical="center" wrapText="1"/>
    </xf>
    <xf numFmtId="49" fontId="72" fillId="29" borderId="15" xfId="0" applyNumberFormat="1" applyFont="1" applyFill="1" applyBorder="1" applyAlignment="1">
      <alignment horizontal="left" vertical="center" wrapText="1"/>
    </xf>
    <xf numFmtId="49" fontId="72" fillId="29" borderId="17" xfId="0" applyNumberFormat="1" applyFont="1" applyFill="1" applyBorder="1" applyAlignment="1">
      <alignment horizontal="left" vertical="center" wrapText="1"/>
    </xf>
    <xf numFmtId="49" fontId="72" fillId="29" borderId="16" xfId="0" applyNumberFormat="1" applyFont="1" applyFill="1" applyBorder="1" applyAlignment="1">
      <alignment horizontal="left" vertical="center" wrapText="1"/>
    </xf>
    <xf numFmtId="0" fontId="72" fillId="29" borderId="17" xfId="0" applyFont="1" applyFill="1" applyBorder="1" applyAlignment="1">
      <alignment horizontal="center" vertical="center" wrapText="1"/>
    </xf>
    <xf numFmtId="174" fontId="71" fillId="29" borderId="15" xfId="0" applyNumberFormat="1" applyFont="1" applyFill="1" applyBorder="1" applyAlignment="1">
      <alignment horizontal="center" vertical="center" wrapText="1"/>
    </xf>
    <xf numFmtId="174" fontId="71" fillId="29" borderId="17" xfId="0" applyNumberFormat="1" applyFont="1" applyFill="1" applyBorder="1" applyAlignment="1">
      <alignment horizontal="center" vertical="center" wrapText="1"/>
    </xf>
    <xf numFmtId="174" fontId="71" fillId="29" borderId="16" xfId="0" applyNumberFormat="1" applyFont="1" applyFill="1" applyBorder="1" applyAlignment="1">
      <alignment horizontal="center" vertical="center" wrapText="1"/>
    </xf>
    <xf numFmtId="0" fontId="72" fillId="29" borderId="15" xfId="0" applyFont="1" applyFill="1" applyBorder="1" applyAlignment="1">
      <alignment horizontal="center" vertical="center" wrapText="1" shrinkToFit="1"/>
    </xf>
    <xf numFmtId="0" fontId="72" fillId="29" borderId="16" xfId="0" applyFont="1" applyFill="1" applyBorder="1" applyAlignment="1">
      <alignment horizontal="center" vertical="center" wrapText="1" shrinkToFit="1"/>
    </xf>
    <xf numFmtId="0" fontId="72" fillId="29" borderId="3" xfId="0" applyFont="1" applyFill="1" applyBorder="1" applyAlignment="1">
      <alignment horizontal="center" vertical="center"/>
    </xf>
    <xf numFmtId="0" fontId="72" fillId="29" borderId="15" xfId="0" applyNumberFormat="1" applyFont="1" applyFill="1" applyBorder="1" applyAlignment="1">
      <alignment horizontal="center" vertical="center" wrapText="1" shrinkToFit="1"/>
    </xf>
    <xf numFmtId="0" fontId="72" fillId="29" borderId="16" xfId="0" applyNumberFormat="1" applyFont="1" applyFill="1" applyBorder="1" applyAlignment="1">
      <alignment horizontal="center" vertical="center" wrapText="1" shrinkToFit="1"/>
    </xf>
    <xf numFmtId="0" fontId="72" fillId="29" borderId="15" xfId="0" applyFont="1" applyFill="1" applyBorder="1" applyAlignment="1">
      <alignment horizontal="center" vertical="center"/>
    </xf>
    <xf numFmtId="0" fontId="72" fillId="29" borderId="17" xfId="0" applyFont="1" applyFill="1" applyBorder="1" applyAlignment="1">
      <alignment horizontal="center" vertical="center"/>
    </xf>
    <xf numFmtId="0" fontId="72" fillId="29" borderId="16" xfId="0" applyFont="1" applyFill="1" applyBorder="1" applyAlignment="1">
      <alignment horizontal="center" vertical="center"/>
    </xf>
    <xf numFmtId="174" fontId="72" fillId="29" borderId="15" xfId="0" applyNumberFormat="1" applyFont="1" applyFill="1" applyBorder="1" applyAlignment="1">
      <alignment horizontal="center" vertical="center" wrapText="1"/>
    </xf>
    <xf numFmtId="174" fontId="72" fillId="29" borderId="17" xfId="0" applyNumberFormat="1" applyFont="1" applyFill="1" applyBorder="1" applyAlignment="1">
      <alignment horizontal="center" vertical="center" wrapText="1"/>
    </xf>
    <xf numFmtId="174" fontId="72" fillId="29" borderId="16" xfId="0" applyNumberFormat="1" applyFont="1" applyFill="1" applyBorder="1" applyAlignment="1">
      <alignment horizontal="center" vertical="center" wrapText="1"/>
    </xf>
    <xf numFmtId="3" fontId="72" fillId="29" borderId="3" xfId="0" applyNumberFormat="1" applyFont="1" applyFill="1" applyBorder="1" applyAlignment="1">
      <alignment horizontal="center" vertical="center" wrapText="1" shrinkToFit="1"/>
    </xf>
    <xf numFmtId="180" fontId="72" fillId="29" borderId="15" xfId="0" applyNumberFormat="1" applyFont="1" applyFill="1" applyBorder="1" applyAlignment="1">
      <alignment horizontal="center" vertical="center" wrapText="1"/>
    </xf>
    <xf numFmtId="180" fontId="72" fillId="29" borderId="17" xfId="0" applyNumberFormat="1" applyFont="1" applyFill="1" applyBorder="1" applyAlignment="1">
      <alignment horizontal="center" vertical="center" wrapText="1"/>
    </xf>
    <xf numFmtId="180" fontId="72" fillId="29" borderId="16" xfId="0" applyNumberFormat="1" applyFont="1" applyFill="1" applyBorder="1" applyAlignment="1">
      <alignment horizontal="center" vertical="center" wrapText="1"/>
    </xf>
    <xf numFmtId="178" fontId="72" fillId="29" borderId="15" xfId="0" applyNumberFormat="1" applyFont="1" applyFill="1" applyBorder="1" applyAlignment="1">
      <alignment horizontal="center" vertical="center" wrapText="1"/>
    </xf>
    <xf numFmtId="178" fontId="72" fillId="29" borderId="17" xfId="0" applyNumberFormat="1" applyFont="1" applyFill="1" applyBorder="1" applyAlignment="1">
      <alignment horizontal="center" vertical="center" wrapText="1"/>
    </xf>
    <xf numFmtId="178" fontId="72" fillId="29" borderId="16" xfId="0" applyNumberFormat="1" applyFont="1" applyFill="1" applyBorder="1" applyAlignment="1">
      <alignment horizontal="center" vertical="center" wrapText="1"/>
    </xf>
    <xf numFmtId="178" fontId="71" fillId="29" borderId="15" xfId="0" applyNumberFormat="1" applyFont="1" applyFill="1" applyBorder="1" applyAlignment="1">
      <alignment horizontal="center" vertical="center" wrapText="1"/>
    </xf>
    <xf numFmtId="178" fontId="71" fillId="29" borderId="17" xfId="0" applyNumberFormat="1" applyFont="1" applyFill="1" applyBorder="1" applyAlignment="1">
      <alignment horizontal="center" vertical="center" wrapText="1"/>
    </xf>
    <xf numFmtId="178" fontId="71" fillId="29" borderId="16" xfId="0" applyNumberFormat="1" applyFont="1" applyFill="1" applyBorder="1" applyAlignment="1">
      <alignment horizontal="center" vertical="center" wrapText="1"/>
    </xf>
    <xf numFmtId="180" fontId="71" fillId="29" borderId="15" xfId="0" applyNumberFormat="1" applyFont="1" applyFill="1" applyBorder="1" applyAlignment="1">
      <alignment horizontal="center" vertical="center" wrapText="1"/>
    </xf>
    <xf numFmtId="180" fontId="71" fillId="29" borderId="17" xfId="0" applyNumberFormat="1" applyFont="1" applyFill="1" applyBorder="1" applyAlignment="1">
      <alignment horizontal="center" vertical="center" wrapText="1"/>
    </xf>
    <xf numFmtId="180" fontId="71" fillId="29" borderId="16" xfId="0" applyNumberFormat="1" applyFont="1" applyFill="1" applyBorder="1" applyAlignment="1">
      <alignment horizontal="center" vertical="center" wrapText="1"/>
    </xf>
    <xf numFmtId="0" fontId="72" fillId="29" borderId="15" xfId="0" applyNumberFormat="1" applyFont="1" applyFill="1" applyBorder="1" applyAlignment="1">
      <alignment horizontal="center" vertical="center" wrapText="1"/>
    </xf>
    <xf numFmtId="0" fontId="72" fillId="29" borderId="17" xfId="0" applyNumberFormat="1" applyFont="1" applyFill="1" applyBorder="1" applyAlignment="1">
      <alignment horizontal="center" vertical="center" wrapText="1"/>
    </xf>
    <xf numFmtId="0" fontId="72" fillId="29" borderId="16" xfId="0" applyNumberFormat="1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/>
    </xf>
    <xf numFmtId="0" fontId="72" fillId="29" borderId="27" xfId="0" applyFont="1" applyFill="1" applyBorder="1" applyAlignment="1">
      <alignment horizontal="center" vertical="center"/>
    </xf>
    <xf numFmtId="0" fontId="72" fillId="29" borderId="28" xfId="0" applyFont="1" applyFill="1" applyBorder="1" applyAlignment="1">
      <alignment horizontal="center" vertical="center"/>
    </xf>
    <xf numFmtId="0" fontId="72" fillId="29" borderId="13" xfId="0" applyFont="1" applyFill="1" applyBorder="1" applyAlignment="1">
      <alignment horizontal="center" vertical="center"/>
    </xf>
    <xf numFmtId="0" fontId="72" fillId="29" borderId="29" xfId="0" applyFont="1" applyFill="1" applyBorder="1" applyAlignment="1">
      <alignment horizontal="center" vertical="center"/>
    </xf>
    <xf numFmtId="179" fontId="93" fillId="29" borderId="15" xfId="0" applyNumberFormat="1" applyFont="1" applyFill="1" applyBorder="1" applyAlignment="1">
      <alignment horizontal="center" vertical="center" wrapText="1"/>
    </xf>
    <xf numFmtId="179" fontId="93" fillId="29" borderId="17" xfId="0" applyNumberFormat="1" applyFont="1" applyFill="1" applyBorder="1" applyAlignment="1">
      <alignment horizontal="center" vertical="center" wrapText="1"/>
    </xf>
    <xf numFmtId="179" fontId="93" fillId="29" borderId="16" xfId="0" applyNumberFormat="1" applyFont="1" applyFill="1" applyBorder="1" applyAlignment="1">
      <alignment horizontal="center" vertical="center" wrapText="1"/>
    </xf>
    <xf numFmtId="170" fontId="71" fillId="29" borderId="0" xfId="0" applyNumberFormat="1" applyFont="1" applyFill="1" applyBorder="1" applyAlignment="1">
      <alignment horizontal="center"/>
    </xf>
    <xf numFmtId="3" fontId="72" fillId="0" borderId="3" xfId="0" applyNumberFormat="1" applyFont="1" applyFill="1" applyBorder="1" applyAlignment="1">
      <alignment horizontal="left" vertical="center" wrapText="1"/>
    </xf>
    <xf numFmtId="178" fontId="71" fillId="29" borderId="3" xfId="0" applyNumberFormat="1" applyFont="1" applyFill="1" applyBorder="1" applyAlignment="1">
      <alignment horizontal="center" vertical="center" wrapText="1"/>
    </xf>
    <xf numFmtId="3" fontId="71" fillId="29" borderId="3" xfId="0" applyNumberFormat="1" applyFont="1" applyFill="1" applyBorder="1" applyAlignment="1">
      <alignment horizontal="left" vertical="center" wrapText="1"/>
    </xf>
    <xf numFmtId="0" fontId="71" fillId="29" borderId="15" xfId="0" applyFont="1" applyFill="1" applyBorder="1" applyAlignment="1">
      <alignment horizontal="left"/>
    </xf>
    <xf numFmtId="0" fontId="71" fillId="29" borderId="17" xfId="0" applyFont="1" applyFill="1" applyBorder="1" applyAlignment="1">
      <alignment horizontal="left"/>
    </xf>
    <xf numFmtId="0" fontId="71" fillId="29" borderId="16" xfId="0" applyFont="1" applyFill="1" applyBorder="1" applyAlignment="1">
      <alignment horizontal="left"/>
    </xf>
    <xf numFmtId="0" fontId="72" fillId="29" borderId="15" xfId="0" applyNumberFormat="1" applyFont="1" applyFill="1" applyBorder="1" applyAlignment="1">
      <alignment horizontal="left" vertical="center" wrapText="1" shrinkToFit="1"/>
    </xf>
    <xf numFmtId="0" fontId="72" fillId="29" borderId="17" xfId="0" applyNumberFormat="1" applyFont="1" applyFill="1" applyBorder="1" applyAlignment="1">
      <alignment horizontal="left" vertical="center" wrapText="1" shrinkToFit="1"/>
    </xf>
    <xf numFmtId="0" fontId="72" fillId="29" borderId="16" xfId="0" applyNumberFormat="1" applyFont="1" applyFill="1" applyBorder="1" applyAlignment="1">
      <alignment horizontal="left" vertical="center" wrapText="1" shrinkToFit="1"/>
    </xf>
    <xf numFmtId="0" fontId="73" fillId="0" borderId="15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2" fillId="29" borderId="3" xfId="0" applyNumberFormat="1" applyFont="1" applyFill="1" applyBorder="1" applyAlignment="1">
      <alignment horizontal="center" vertical="center" wrapText="1"/>
    </xf>
    <xf numFmtId="49" fontId="72" fillId="29" borderId="15" xfId="0" applyNumberFormat="1" applyFont="1" applyFill="1" applyBorder="1" applyAlignment="1">
      <alignment horizontal="center" vertical="center" wrapText="1"/>
    </xf>
    <xf numFmtId="49" fontId="72" fillId="29" borderId="16" xfId="0" applyNumberFormat="1" applyFont="1" applyFill="1" applyBorder="1" applyAlignment="1">
      <alignment horizontal="center" vertical="center" wrapText="1"/>
    </xf>
    <xf numFmtId="3" fontId="72" fillId="29" borderId="15" xfId="0" applyNumberFormat="1" applyFont="1" applyFill="1" applyBorder="1" applyAlignment="1">
      <alignment horizontal="center" vertical="center" wrapText="1" shrinkToFit="1"/>
    </xf>
    <xf numFmtId="3" fontId="72" fillId="29" borderId="16" xfId="0" applyNumberFormat="1" applyFont="1" applyFill="1" applyBorder="1" applyAlignment="1">
      <alignment horizontal="center" vertical="center" wrapText="1" shrinkToFit="1"/>
    </xf>
    <xf numFmtId="0" fontId="71" fillId="29" borderId="15" xfId="0" applyNumberFormat="1" applyFont="1" applyFill="1" applyBorder="1" applyAlignment="1">
      <alignment horizontal="left" vertical="center" wrapText="1" shrinkToFit="1"/>
    </xf>
    <xf numFmtId="0" fontId="71" fillId="29" borderId="17" xfId="0" applyNumberFormat="1" applyFont="1" applyFill="1" applyBorder="1" applyAlignment="1">
      <alignment horizontal="left" vertical="center" wrapText="1" shrinkToFit="1"/>
    </xf>
    <xf numFmtId="0" fontId="71" fillId="29" borderId="16" xfId="0" applyNumberFormat="1" applyFont="1" applyFill="1" applyBorder="1" applyAlignment="1">
      <alignment horizontal="left" vertical="center" wrapText="1" shrinkToFit="1"/>
    </xf>
    <xf numFmtId="0" fontId="72" fillId="29" borderId="3" xfId="0" applyNumberFormat="1" applyFont="1" applyFill="1" applyBorder="1" applyAlignment="1">
      <alignment horizontal="left" vertical="center" wrapText="1" shrinkToFit="1"/>
    </xf>
    <xf numFmtId="0" fontId="71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71" fillId="29" borderId="15" xfId="0" applyFont="1" applyFill="1" applyBorder="1" applyAlignment="1">
      <alignment horizontal="center" vertical="center" wrapText="1"/>
    </xf>
    <xf numFmtId="0" fontId="85" fillId="29" borderId="17" xfId="0" applyFont="1" applyFill="1" applyBorder="1" applyAlignment="1">
      <alignment horizontal="center" vertical="center"/>
    </xf>
    <xf numFmtId="0" fontId="85" fillId="29" borderId="16" xfId="0" applyFont="1" applyFill="1" applyBorder="1" applyAlignment="1">
      <alignment horizontal="center" vertical="center"/>
    </xf>
    <xf numFmtId="0" fontId="69" fillId="29" borderId="0" xfId="0" applyFont="1" applyFill="1" applyBorder="1" applyAlignment="1">
      <alignment horizontal="center" vertical="center" wrapText="1"/>
    </xf>
    <xf numFmtId="0" fontId="75" fillId="29" borderId="0" xfId="0" applyFont="1" applyFill="1" applyBorder="1" applyAlignment="1">
      <alignment horizontal="center" vertical="center" wrapText="1"/>
    </xf>
    <xf numFmtId="0" fontId="66" fillId="29" borderId="0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 vertical="center" wrapText="1"/>
    </xf>
    <xf numFmtId="0" fontId="66" fillId="29" borderId="0" xfId="0" applyFont="1" applyFill="1" applyBorder="1" applyAlignment="1"/>
    <xf numFmtId="0" fontId="66" fillId="29" borderId="0" xfId="0" applyFont="1" applyFill="1" applyBorder="1" applyAlignment="1">
      <alignment vertical="center" wrapText="1"/>
    </xf>
    <xf numFmtId="0" fontId="66" fillId="29" borderId="14" xfId="0" applyFont="1" applyFill="1" applyBorder="1" applyAlignment="1">
      <alignment horizontal="center" vertical="center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vertical="center" wrapText="1" shrinkToFit="1"/>
    </xf>
    <xf numFmtId="178" fontId="78" fillId="29" borderId="3" xfId="0" applyNumberFormat="1" applyFont="1" applyFill="1" applyBorder="1" applyAlignment="1">
      <alignment horizontal="center" wrapText="1"/>
    </xf>
    <xf numFmtId="0" fontId="75" fillId="29" borderId="3" xfId="0" quotePrefix="1" applyFont="1" applyFill="1" applyBorder="1" applyAlignment="1">
      <alignment vertical="center"/>
    </xf>
    <xf numFmtId="174" fontId="75" fillId="29" borderId="3" xfId="0" quotePrefix="1" applyNumberFormat="1" applyFont="1" applyFill="1" applyBorder="1" applyAlignment="1">
      <alignment vertical="center"/>
    </xf>
    <xf numFmtId="0" fontId="75" fillId="22" borderId="3" xfId="0" quotePrefix="1" applyFont="1" applyFill="1" applyBorder="1" applyAlignment="1">
      <alignment vertical="center"/>
    </xf>
    <xf numFmtId="174" fontId="75" fillId="22" borderId="3" xfId="0" quotePrefix="1" applyNumberFormat="1" applyFont="1" applyFill="1" applyBorder="1" applyAlignment="1">
      <alignment vertical="center"/>
    </xf>
  </cellXfs>
  <cellStyles count="356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8" xr:uid="{00000000-0005-0000-0000-0000CE000000}"/>
    <cellStyle name="Вывод 3" xfId="209" xr:uid="{00000000-0005-0000-0000-0000CF000000}"/>
    <cellStyle name="Вычисление 2" xfId="210" xr:uid="{00000000-0005-0000-0000-0000D0000000}"/>
    <cellStyle name="Вычисление 3" xfId="211" xr:uid="{00000000-0005-0000-0000-0000D1000000}"/>
    <cellStyle name="Денежный 2" xfId="212" xr:uid="{00000000-0005-0000-0000-0000D2000000}"/>
    <cellStyle name="Заголовок 1 2" xfId="213" xr:uid="{00000000-0005-0000-0000-0000D3000000}"/>
    <cellStyle name="Заголовок 1 3" xfId="214" xr:uid="{00000000-0005-0000-0000-0000D4000000}"/>
    <cellStyle name="Заголовок 2 2" xfId="215" xr:uid="{00000000-0005-0000-0000-0000D5000000}"/>
    <cellStyle name="Заголовок 2 3" xfId="216" xr:uid="{00000000-0005-0000-0000-0000D6000000}"/>
    <cellStyle name="Заголовок 3 2" xfId="217" xr:uid="{00000000-0005-0000-0000-0000D7000000}"/>
    <cellStyle name="Заголовок 3 3" xfId="218" xr:uid="{00000000-0005-0000-0000-0000D8000000}"/>
    <cellStyle name="Заголовок 4 2" xfId="219" xr:uid="{00000000-0005-0000-0000-0000D9000000}"/>
    <cellStyle name="Заголовок 4 3" xfId="220" xr:uid="{00000000-0005-0000-0000-0000DA000000}"/>
    <cellStyle name="Итог 2" xfId="221" xr:uid="{00000000-0005-0000-0000-0000DB000000}"/>
    <cellStyle name="Итог 3" xfId="222" xr:uid="{00000000-0005-0000-0000-0000DC000000}"/>
    <cellStyle name="Контрольная ячейка 2" xfId="223" xr:uid="{00000000-0005-0000-0000-0000DD000000}"/>
    <cellStyle name="Контрольная ячейка 3" xfId="224" xr:uid="{00000000-0005-0000-0000-0000DE000000}"/>
    <cellStyle name="Название 2" xfId="225" xr:uid="{00000000-0005-0000-0000-0000DF000000}"/>
    <cellStyle name="Название 3" xfId="226" xr:uid="{00000000-0005-0000-0000-0000E0000000}"/>
    <cellStyle name="Нейтральный 2" xfId="227" xr:uid="{00000000-0005-0000-0000-0000E1000000}"/>
    <cellStyle name="Нейтральный 3" xfId="228" xr:uid="{00000000-0005-0000-0000-0000E2000000}"/>
    <cellStyle name="Обычный" xfId="0" builtinId="0"/>
    <cellStyle name="Обычный 10" xfId="229" xr:uid="{00000000-0005-0000-0000-0000E4000000}"/>
    <cellStyle name="Обычный 11" xfId="230" xr:uid="{00000000-0005-0000-0000-0000E5000000}"/>
    <cellStyle name="Обычный 12" xfId="231" xr:uid="{00000000-0005-0000-0000-0000E6000000}"/>
    <cellStyle name="Обычный 13" xfId="232" xr:uid="{00000000-0005-0000-0000-0000E7000000}"/>
    <cellStyle name="Обычный 14" xfId="233" xr:uid="{00000000-0005-0000-0000-0000E8000000}"/>
    <cellStyle name="Обычный 15" xfId="234" xr:uid="{00000000-0005-0000-0000-0000E9000000}"/>
    <cellStyle name="Обычный 16" xfId="235" xr:uid="{00000000-0005-0000-0000-0000EA000000}"/>
    <cellStyle name="Обычный 17" xfId="236" xr:uid="{00000000-0005-0000-0000-0000EB000000}"/>
    <cellStyle name="Обычный 18" xfId="237" xr:uid="{00000000-0005-0000-0000-0000EC000000}"/>
    <cellStyle name="Обычный 19" xfId="354" xr:uid="{00000000-0005-0000-0000-0000ED000000}"/>
    <cellStyle name="Обычный 2" xfId="238" xr:uid="{00000000-0005-0000-0000-0000EE000000}"/>
    <cellStyle name="Обычный 2 10" xfId="239" xr:uid="{00000000-0005-0000-0000-0000EF000000}"/>
    <cellStyle name="Обычный 2 11" xfId="240" xr:uid="{00000000-0005-0000-0000-0000F0000000}"/>
    <cellStyle name="Обычный 2 12" xfId="241" xr:uid="{00000000-0005-0000-0000-0000F1000000}"/>
    <cellStyle name="Обычный 2 13" xfId="242" xr:uid="{00000000-0005-0000-0000-0000F2000000}"/>
    <cellStyle name="Обычный 2 14" xfId="243" xr:uid="{00000000-0005-0000-0000-0000F3000000}"/>
    <cellStyle name="Обычный 2 15" xfId="244" xr:uid="{00000000-0005-0000-0000-0000F4000000}"/>
    <cellStyle name="Обычный 2 16" xfId="245" xr:uid="{00000000-0005-0000-0000-0000F5000000}"/>
    <cellStyle name="Обычный 2 2" xfId="246" xr:uid="{00000000-0005-0000-0000-0000F6000000}"/>
    <cellStyle name="Обычный 2 2 2" xfId="247" xr:uid="{00000000-0005-0000-0000-0000F7000000}"/>
    <cellStyle name="Обычный 2 2 3" xfId="248" xr:uid="{00000000-0005-0000-0000-0000F8000000}"/>
    <cellStyle name="Обычный 2 2_Расшифровка прочих" xfId="249" xr:uid="{00000000-0005-0000-0000-0000F9000000}"/>
    <cellStyle name="Обычный 2 3" xfId="250" xr:uid="{00000000-0005-0000-0000-0000FA000000}"/>
    <cellStyle name="Обычный 2 4" xfId="251" xr:uid="{00000000-0005-0000-0000-0000FB000000}"/>
    <cellStyle name="Обычный 2 5" xfId="252" xr:uid="{00000000-0005-0000-0000-0000FC000000}"/>
    <cellStyle name="Обычный 2 6" xfId="253" xr:uid="{00000000-0005-0000-0000-0000FD000000}"/>
    <cellStyle name="Обычный 2 7" xfId="254" xr:uid="{00000000-0005-0000-0000-0000FE000000}"/>
    <cellStyle name="Обычный 2 8" xfId="255" xr:uid="{00000000-0005-0000-0000-0000FF000000}"/>
    <cellStyle name="Обычный 2 9" xfId="256" xr:uid="{00000000-0005-0000-0000-000000010000}"/>
    <cellStyle name="Обычный 2_2604-2010" xfId="257" xr:uid="{00000000-0005-0000-0000-000001010000}"/>
    <cellStyle name="Обычный 3" xfId="258" xr:uid="{00000000-0005-0000-0000-000002010000}"/>
    <cellStyle name="Обычный 3 10" xfId="259" xr:uid="{00000000-0005-0000-0000-000003010000}"/>
    <cellStyle name="Обычный 3 11" xfId="260" xr:uid="{00000000-0005-0000-0000-000004010000}"/>
    <cellStyle name="Обычный 3 12" xfId="261" xr:uid="{00000000-0005-0000-0000-000005010000}"/>
    <cellStyle name="Обычный 3 13" xfId="262" xr:uid="{00000000-0005-0000-0000-000006010000}"/>
    <cellStyle name="Обычный 3 14" xfId="263" xr:uid="{00000000-0005-0000-0000-000007010000}"/>
    <cellStyle name="Обычный 3 2" xfId="264" xr:uid="{00000000-0005-0000-0000-000008010000}"/>
    <cellStyle name="Обычный 3 3" xfId="265" xr:uid="{00000000-0005-0000-0000-000009010000}"/>
    <cellStyle name="Обычный 3 4" xfId="266" xr:uid="{00000000-0005-0000-0000-00000A010000}"/>
    <cellStyle name="Обычный 3 5" xfId="267" xr:uid="{00000000-0005-0000-0000-00000B010000}"/>
    <cellStyle name="Обычный 3 6" xfId="268" xr:uid="{00000000-0005-0000-0000-00000C010000}"/>
    <cellStyle name="Обычный 3 7" xfId="269" xr:uid="{00000000-0005-0000-0000-00000D010000}"/>
    <cellStyle name="Обычный 3 8" xfId="270" xr:uid="{00000000-0005-0000-0000-00000E010000}"/>
    <cellStyle name="Обычный 3 9" xfId="271" xr:uid="{00000000-0005-0000-0000-00000F010000}"/>
    <cellStyle name="Обычный 3_Дефицит_7 млрд_0608_бс" xfId="272" xr:uid="{00000000-0005-0000-0000-000010010000}"/>
    <cellStyle name="Обычный 4" xfId="273" xr:uid="{00000000-0005-0000-0000-000011010000}"/>
    <cellStyle name="Обычный 5" xfId="274" xr:uid="{00000000-0005-0000-0000-000012010000}"/>
    <cellStyle name="Обычный 5 2" xfId="275" xr:uid="{00000000-0005-0000-0000-000013010000}"/>
    <cellStyle name="Обычный 6" xfId="276" xr:uid="{00000000-0005-0000-0000-000014010000}"/>
    <cellStyle name="Обычный 6 2" xfId="277" xr:uid="{00000000-0005-0000-0000-000015010000}"/>
    <cellStyle name="Обычный 6 3" xfId="278" xr:uid="{00000000-0005-0000-0000-000016010000}"/>
    <cellStyle name="Обычный 6 4" xfId="279" xr:uid="{00000000-0005-0000-0000-000017010000}"/>
    <cellStyle name="Обычный 6_Дефицит_7 млрд_0608_бс" xfId="280" xr:uid="{00000000-0005-0000-0000-000018010000}"/>
    <cellStyle name="Обычный 7" xfId="281" xr:uid="{00000000-0005-0000-0000-000019010000}"/>
    <cellStyle name="Обычный 7 2" xfId="282" xr:uid="{00000000-0005-0000-0000-00001A010000}"/>
    <cellStyle name="Обычный 8" xfId="283" xr:uid="{00000000-0005-0000-0000-00001B010000}"/>
    <cellStyle name="Обычный 9" xfId="284" xr:uid="{00000000-0005-0000-0000-00001C010000}"/>
    <cellStyle name="Обычный 9 2" xfId="285" xr:uid="{00000000-0005-0000-0000-00001D010000}"/>
    <cellStyle name="Плохой 2" xfId="286" xr:uid="{00000000-0005-0000-0000-00001E010000}"/>
    <cellStyle name="Плохой 3" xfId="287" xr:uid="{00000000-0005-0000-0000-00001F010000}"/>
    <cellStyle name="Пояснение 2" xfId="288" xr:uid="{00000000-0005-0000-0000-000020010000}"/>
    <cellStyle name="Пояснение 3" xfId="289" xr:uid="{00000000-0005-0000-0000-000021010000}"/>
    <cellStyle name="Примечание 2" xfId="290" xr:uid="{00000000-0005-0000-0000-000022010000}"/>
    <cellStyle name="Примечание 3" xfId="291" xr:uid="{00000000-0005-0000-0000-000023010000}"/>
    <cellStyle name="Процентный" xfId="207" builtinId="5"/>
    <cellStyle name="Процентный 2" xfId="292" xr:uid="{00000000-0005-0000-0000-000025010000}"/>
    <cellStyle name="Процентный 2 10" xfId="293" xr:uid="{00000000-0005-0000-0000-000026010000}"/>
    <cellStyle name="Процентный 2 11" xfId="294" xr:uid="{00000000-0005-0000-0000-000027010000}"/>
    <cellStyle name="Процентный 2 12" xfId="295" xr:uid="{00000000-0005-0000-0000-000028010000}"/>
    <cellStyle name="Процентный 2 13" xfId="296" xr:uid="{00000000-0005-0000-0000-000029010000}"/>
    <cellStyle name="Процентный 2 14" xfId="297" xr:uid="{00000000-0005-0000-0000-00002A010000}"/>
    <cellStyle name="Процентный 2 15" xfId="298" xr:uid="{00000000-0005-0000-0000-00002B010000}"/>
    <cellStyle name="Процентный 2 16" xfId="299" xr:uid="{00000000-0005-0000-0000-00002C010000}"/>
    <cellStyle name="Процентный 2 2" xfId="300" xr:uid="{00000000-0005-0000-0000-00002D010000}"/>
    <cellStyle name="Процентный 2 3" xfId="301" xr:uid="{00000000-0005-0000-0000-00002E010000}"/>
    <cellStyle name="Процентный 2 4" xfId="302" xr:uid="{00000000-0005-0000-0000-00002F010000}"/>
    <cellStyle name="Процентный 2 5" xfId="303" xr:uid="{00000000-0005-0000-0000-000030010000}"/>
    <cellStyle name="Процентный 2 6" xfId="304" xr:uid="{00000000-0005-0000-0000-000031010000}"/>
    <cellStyle name="Процентный 2 7" xfId="305" xr:uid="{00000000-0005-0000-0000-000032010000}"/>
    <cellStyle name="Процентный 2 8" xfId="306" xr:uid="{00000000-0005-0000-0000-000033010000}"/>
    <cellStyle name="Процентный 2 9" xfId="307" xr:uid="{00000000-0005-0000-0000-000034010000}"/>
    <cellStyle name="Процентный 3" xfId="308" xr:uid="{00000000-0005-0000-0000-000035010000}"/>
    <cellStyle name="Процентный 4" xfId="309" xr:uid="{00000000-0005-0000-0000-000036010000}"/>
    <cellStyle name="Процентный 4 2" xfId="310" xr:uid="{00000000-0005-0000-0000-000037010000}"/>
    <cellStyle name="Связанная ячейка 2" xfId="311" xr:uid="{00000000-0005-0000-0000-000038010000}"/>
    <cellStyle name="Связанная ячейка 3" xfId="312" xr:uid="{00000000-0005-0000-0000-000039010000}"/>
    <cellStyle name="Стиль 1" xfId="313" xr:uid="{00000000-0005-0000-0000-00003A010000}"/>
    <cellStyle name="Стиль 1 2" xfId="314" xr:uid="{00000000-0005-0000-0000-00003B010000}"/>
    <cellStyle name="Стиль 1 3" xfId="315" xr:uid="{00000000-0005-0000-0000-00003C010000}"/>
    <cellStyle name="Стиль 1 4" xfId="316" xr:uid="{00000000-0005-0000-0000-00003D010000}"/>
    <cellStyle name="Стиль 1 5" xfId="317" xr:uid="{00000000-0005-0000-0000-00003E010000}"/>
    <cellStyle name="Стиль 1 6" xfId="318" xr:uid="{00000000-0005-0000-0000-00003F010000}"/>
    <cellStyle name="Стиль 1 7" xfId="319" xr:uid="{00000000-0005-0000-0000-000040010000}"/>
    <cellStyle name="Текст предупреждения 2" xfId="320" xr:uid="{00000000-0005-0000-0000-000041010000}"/>
    <cellStyle name="Текст предупреждения 3" xfId="321" xr:uid="{00000000-0005-0000-0000-000042010000}"/>
    <cellStyle name="Тысячи [0]_1.62" xfId="322" xr:uid="{00000000-0005-0000-0000-000043010000}"/>
    <cellStyle name="Тысячи_1.62" xfId="323" xr:uid="{00000000-0005-0000-0000-000044010000}"/>
    <cellStyle name="Финансовый" xfId="355" builtinId="3"/>
    <cellStyle name="Финансовый 2" xfId="324" xr:uid="{00000000-0005-0000-0000-000046010000}"/>
    <cellStyle name="Финансовый 2 10" xfId="325" xr:uid="{00000000-0005-0000-0000-000047010000}"/>
    <cellStyle name="Финансовый 2 11" xfId="326" xr:uid="{00000000-0005-0000-0000-000048010000}"/>
    <cellStyle name="Финансовый 2 12" xfId="327" xr:uid="{00000000-0005-0000-0000-000049010000}"/>
    <cellStyle name="Финансовый 2 13" xfId="328" xr:uid="{00000000-0005-0000-0000-00004A010000}"/>
    <cellStyle name="Финансовый 2 14" xfId="329" xr:uid="{00000000-0005-0000-0000-00004B010000}"/>
    <cellStyle name="Финансовый 2 15" xfId="330" xr:uid="{00000000-0005-0000-0000-00004C010000}"/>
    <cellStyle name="Финансовый 2 16" xfId="331" xr:uid="{00000000-0005-0000-0000-00004D010000}"/>
    <cellStyle name="Финансовый 2 17" xfId="332" xr:uid="{00000000-0005-0000-0000-00004E010000}"/>
    <cellStyle name="Финансовый 2 2" xfId="333" xr:uid="{00000000-0005-0000-0000-00004F010000}"/>
    <cellStyle name="Финансовый 2 3" xfId="334" xr:uid="{00000000-0005-0000-0000-000050010000}"/>
    <cellStyle name="Финансовый 2 4" xfId="335" xr:uid="{00000000-0005-0000-0000-000051010000}"/>
    <cellStyle name="Финансовый 2 5" xfId="336" xr:uid="{00000000-0005-0000-0000-000052010000}"/>
    <cellStyle name="Финансовый 2 6" xfId="337" xr:uid="{00000000-0005-0000-0000-000053010000}"/>
    <cellStyle name="Финансовый 2 7" xfId="338" xr:uid="{00000000-0005-0000-0000-000054010000}"/>
    <cellStyle name="Финансовый 2 8" xfId="339" xr:uid="{00000000-0005-0000-0000-000055010000}"/>
    <cellStyle name="Финансовый 2 9" xfId="340" xr:uid="{00000000-0005-0000-0000-000056010000}"/>
    <cellStyle name="Финансовый 3" xfId="341" xr:uid="{00000000-0005-0000-0000-000057010000}"/>
    <cellStyle name="Финансовый 3 2" xfId="342" xr:uid="{00000000-0005-0000-0000-000058010000}"/>
    <cellStyle name="Финансовый 4" xfId="343" xr:uid="{00000000-0005-0000-0000-000059010000}"/>
    <cellStyle name="Финансовый 4 2" xfId="344" xr:uid="{00000000-0005-0000-0000-00005A010000}"/>
    <cellStyle name="Финансовый 4 3" xfId="345" xr:uid="{00000000-0005-0000-0000-00005B010000}"/>
    <cellStyle name="Финансовый 5" xfId="346" xr:uid="{00000000-0005-0000-0000-00005C010000}"/>
    <cellStyle name="Финансовый 6" xfId="347" xr:uid="{00000000-0005-0000-0000-00005D010000}"/>
    <cellStyle name="Финансовый 7" xfId="348" xr:uid="{00000000-0005-0000-0000-00005E010000}"/>
    <cellStyle name="Хороший 2" xfId="349" xr:uid="{00000000-0005-0000-0000-00005F010000}"/>
    <cellStyle name="Хороший 3" xfId="350" xr:uid="{00000000-0005-0000-0000-000060010000}"/>
    <cellStyle name="числовой" xfId="351" xr:uid="{00000000-0005-0000-0000-000061010000}"/>
    <cellStyle name="Ю" xfId="352" xr:uid="{00000000-0005-0000-0000-000062010000}"/>
    <cellStyle name="Ю-FreeSet_10" xfId="353" xr:uid="{00000000-0005-0000-0000-00006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I452"/>
  <sheetViews>
    <sheetView view="pageBreakPreview" topLeftCell="A106" zoomScale="60" zoomScaleNormal="70" workbookViewId="0">
      <selection activeCell="C28" sqref="C28"/>
    </sheetView>
  </sheetViews>
  <sheetFormatPr defaultRowHeight="18.75"/>
  <cols>
    <col min="1" max="1" width="100.5703125" style="23" customWidth="1"/>
    <col min="2" max="2" width="17.140625" style="208" customWidth="1"/>
    <col min="3" max="6" width="30.7109375" style="208" customWidth="1"/>
    <col min="7" max="7" width="25.7109375" style="208" customWidth="1"/>
    <col min="8" max="8" width="21.7109375" style="208" customWidth="1"/>
    <col min="9" max="9" width="10" style="23" customWidth="1"/>
    <col min="10" max="10" width="9.5703125" style="23" customWidth="1"/>
    <col min="11" max="16384" width="9.140625" style="23"/>
  </cols>
  <sheetData>
    <row r="1" spans="1:8" ht="29.25" customHeight="1">
      <c r="A1" s="243"/>
      <c r="B1" s="419"/>
      <c r="C1" s="419"/>
      <c r="D1" s="419"/>
      <c r="E1" s="419"/>
      <c r="F1" s="297"/>
      <c r="G1" s="284">
        <v>2020</v>
      </c>
      <c r="H1" s="244" t="s">
        <v>99</v>
      </c>
    </row>
    <row r="2" spans="1:8" ht="29.25" customHeight="1">
      <c r="A2" s="243" t="s">
        <v>14</v>
      </c>
      <c r="B2" s="436" t="s">
        <v>517</v>
      </c>
      <c r="C2" s="436"/>
      <c r="D2" s="436"/>
      <c r="E2" s="436"/>
      <c r="F2" s="283"/>
      <c r="G2" s="285" t="s">
        <v>538</v>
      </c>
      <c r="H2" s="244" t="s">
        <v>96</v>
      </c>
    </row>
    <row r="3" spans="1:8" ht="29.25" customHeight="1">
      <c r="A3" s="243" t="s">
        <v>15</v>
      </c>
      <c r="B3" s="436" t="s">
        <v>518</v>
      </c>
      <c r="C3" s="436"/>
      <c r="D3" s="436"/>
      <c r="E3" s="436"/>
      <c r="F3" s="283"/>
      <c r="G3" s="286">
        <v>150</v>
      </c>
      <c r="H3" s="244" t="s">
        <v>95</v>
      </c>
    </row>
    <row r="4" spans="1:8" ht="29.25" customHeight="1">
      <c r="A4" s="243" t="s">
        <v>20</v>
      </c>
      <c r="B4" s="436" t="s">
        <v>519</v>
      </c>
      <c r="C4" s="436"/>
      <c r="D4" s="436"/>
      <c r="E4" s="436"/>
      <c r="F4" s="283"/>
      <c r="G4" s="285" t="s">
        <v>539</v>
      </c>
      <c r="H4" s="244" t="s">
        <v>94</v>
      </c>
    </row>
    <row r="5" spans="1:8" ht="29.25" customHeight="1">
      <c r="A5" s="243" t="s">
        <v>533</v>
      </c>
      <c r="B5" s="436" t="s">
        <v>520</v>
      </c>
      <c r="C5" s="436"/>
      <c r="D5" s="436"/>
      <c r="E5" s="436"/>
      <c r="F5" s="283"/>
      <c r="H5" s="244" t="s">
        <v>9</v>
      </c>
    </row>
    <row r="6" spans="1:8" ht="29.25" customHeight="1">
      <c r="A6" s="243" t="s">
        <v>17</v>
      </c>
      <c r="B6" s="436" t="s">
        <v>521</v>
      </c>
      <c r="C6" s="436"/>
      <c r="D6" s="436"/>
      <c r="E6" s="436"/>
      <c r="F6" s="283"/>
      <c r="G6" s="287"/>
      <c r="H6" s="244" t="s">
        <v>8</v>
      </c>
    </row>
    <row r="7" spans="1:8" ht="44.25" customHeight="1">
      <c r="A7" s="243" t="s">
        <v>16</v>
      </c>
      <c r="B7" s="436" t="s">
        <v>546</v>
      </c>
      <c r="C7" s="436"/>
      <c r="D7" s="436"/>
      <c r="E7" s="436"/>
      <c r="F7" s="283"/>
      <c r="G7" s="287"/>
      <c r="H7" s="244" t="s">
        <v>10</v>
      </c>
    </row>
    <row r="8" spans="1:8" ht="29.25" customHeight="1">
      <c r="A8" s="243" t="s">
        <v>415</v>
      </c>
      <c r="B8" s="436" t="s">
        <v>376</v>
      </c>
      <c r="C8" s="436"/>
      <c r="D8" s="436"/>
      <c r="E8" s="436"/>
      <c r="F8" s="448" t="s">
        <v>118</v>
      </c>
      <c r="G8" s="449"/>
      <c r="H8" s="144" t="s">
        <v>545</v>
      </c>
    </row>
    <row r="9" spans="1:8" ht="29.25" customHeight="1">
      <c r="A9" s="243" t="s">
        <v>21</v>
      </c>
      <c r="B9" s="436" t="s">
        <v>522</v>
      </c>
      <c r="C9" s="436"/>
      <c r="D9" s="436"/>
      <c r="E9" s="436"/>
      <c r="F9" s="450" t="s">
        <v>119</v>
      </c>
      <c r="G9" s="449"/>
      <c r="H9" s="144"/>
    </row>
    <row r="10" spans="1:8" ht="29.25" customHeight="1">
      <c r="A10" s="243" t="s">
        <v>80</v>
      </c>
      <c r="B10" s="436">
        <v>121</v>
      </c>
      <c r="C10" s="436"/>
      <c r="D10" s="436"/>
      <c r="E10" s="436"/>
      <c r="F10" s="283"/>
      <c r="G10" s="288"/>
      <c r="H10" s="144"/>
    </row>
    <row r="11" spans="1:8" ht="29.25" customHeight="1">
      <c r="A11" s="243" t="s">
        <v>11</v>
      </c>
      <c r="B11" s="436" t="s">
        <v>523</v>
      </c>
      <c r="C11" s="436"/>
      <c r="D11" s="436"/>
      <c r="E11" s="436"/>
      <c r="F11" s="283"/>
      <c r="G11" s="288"/>
      <c r="H11" s="144"/>
    </row>
    <row r="12" spans="1:8" ht="29.25" customHeight="1">
      <c r="A12" s="243" t="s">
        <v>12</v>
      </c>
      <c r="B12" s="436" t="s">
        <v>524</v>
      </c>
      <c r="C12" s="436"/>
      <c r="D12" s="436"/>
      <c r="E12" s="436"/>
      <c r="F12" s="283"/>
      <c r="G12" s="288"/>
      <c r="H12" s="144"/>
    </row>
    <row r="13" spans="1:8" ht="29.25" customHeight="1">
      <c r="A13" s="243" t="s">
        <v>13</v>
      </c>
      <c r="B13" s="419" t="s">
        <v>516</v>
      </c>
      <c r="C13" s="419"/>
      <c r="D13" s="419"/>
      <c r="E13" s="419"/>
      <c r="F13" s="283"/>
      <c r="G13" s="288"/>
      <c r="H13" s="144"/>
    </row>
    <row r="14" spans="1:8" ht="19.5" customHeight="1">
      <c r="A14" s="24"/>
      <c r="B14" s="23"/>
      <c r="C14" s="23"/>
      <c r="D14" s="23"/>
      <c r="E14" s="23"/>
      <c r="F14" s="283"/>
      <c r="G14" s="23"/>
      <c r="H14" s="23"/>
    </row>
    <row r="15" spans="1:8" ht="21" customHeight="1">
      <c r="A15" s="432" t="s">
        <v>139</v>
      </c>
      <c r="B15" s="432"/>
      <c r="C15" s="432"/>
      <c r="D15" s="432"/>
      <c r="E15" s="432"/>
      <c r="F15" s="432"/>
      <c r="G15" s="432"/>
      <c r="H15" s="432"/>
    </row>
    <row r="16" spans="1:8" ht="21" customHeight="1">
      <c r="A16" s="429" t="s">
        <v>540</v>
      </c>
      <c r="B16" s="429"/>
      <c r="C16" s="429"/>
      <c r="D16" s="429"/>
      <c r="E16" s="429"/>
      <c r="F16" s="429"/>
      <c r="G16" s="429"/>
      <c r="H16" s="429"/>
    </row>
    <row r="17" spans="1:8" ht="21" customHeight="1">
      <c r="A17" s="432" t="s">
        <v>419</v>
      </c>
      <c r="B17" s="432"/>
      <c r="C17" s="432"/>
      <c r="D17" s="432"/>
      <c r="E17" s="432"/>
      <c r="F17" s="432"/>
      <c r="G17" s="432"/>
      <c r="H17" s="432"/>
    </row>
    <row r="18" spans="1:8" ht="23.25" customHeight="1">
      <c r="A18" s="437"/>
      <c r="B18" s="437"/>
      <c r="C18" s="437"/>
      <c r="D18" s="437"/>
      <c r="E18" s="437"/>
      <c r="F18" s="437"/>
      <c r="G18" s="437"/>
      <c r="H18" s="437"/>
    </row>
    <row r="19" spans="1:8" ht="31.5" customHeight="1">
      <c r="A19" s="438" t="s">
        <v>125</v>
      </c>
      <c r="B19" s="439"/>
      <c r="C19" s="439"/>
      <c r="D19" s="439"/>
      <c r="E19" s="439"/>
      <c r="F19" s="439"/>
      <c r="G19" s="439"/>
      <c r="H19" s="440"/>
    </row>
    <row r="20" spans="1:8" ht="29.25" customHeight="1">
      <c r="A20" s="373"/>
      <c r="B20" s="374"/>
      <c r="C20" s="374"/>
      <c r="D20" s="374"/>
      <c r="E20" s="374"/>
      <c r="F20" s="374"/>
      <c r="G20" s="374"/>
      <c r="H20" s="375" t="s">
        <v>358</v>
      </c>
    </row>
    <row r="21" spans="1:8" ht="43.5" customHeight="1">
      <c r="A21" s="447" t="s">
        <v>158</v>
      </c>
      <c r="B21" s="430" t="s">
        <v>18</v>
      </c>
      <c r="C21" s="430" t="s">
        <v>138</v>
      </c>
      <c r="D21" s="430"/>
      <c r="E21" s="431" t="s">
        <v>422</v>
      </c>
      <c r="F21" s="431"/>
      <c r="G21" s="431"/>
      <c r="H21" s="431"/>
    </row>
    <row r="22" spans="1:8" ht="41.25" customHeight="1">
      <c r="A22" s="447"/>
      <c r="B22" s="430"/>
      <c r="C22" s="211" t="s">
        <v>420</v>
      </c>
      <c r="D22" s="211" t="s">
        <v>421</v>
      </c>
      <c r="E22" s="70" t="s">
        <v>149</v>
      </c>
      <c r="F22" s="70" t="s">
        <v>144</v>
      </c>
      <c r="G22" s="70" t="s">
        <v>155</v>
      </c>
      <c r="H22" s="70" t="s">
        <v>156</v>
      </c>
    </row>
    <row r="23" spans="1:8" ht="28.5" customHeight="1" thickBot="1">
      <c r="A23" s="144">
        <v>1</v>
      </c>
      <c r="B23" s="211">
        <v>2</v>
      </c>
      <c r="C23" s="144">
        <v>3</v>
      </c>
      <c r="D23" s="211">
        <v>4</v>
      </c>
      <c r="E23" s="144">
        <v>5</v>
      </c>
      <c r="F23" s="211">
        <v>6</v>
      </c>
      <c r="G23" s="144">
        <v>7</v>
      </c>
      <c r="H23" s="211">
        <v>8</v>
      </c>
    </row>
    <row r="24" spans="1:8" s="25" customFormat="1" ht="30.75" customHeight="1" thickBot="1">
      <c r="A24" s="423" t="s">
        <v>75</v>
      </c>
      <c r="B24" s="424"/>
      <c r="C24" s="424"/>
      <c r="D24" s="424"/>
      <c r="E24" s="424"/>
      <c r="F24" s="424"/>
      <c r="G24" s="424"/>
      <c r="H24" s="425"/>
    </row>
    <row r="25" spans="1:8" s="25" customFormat="1" ht="30.75" customHeight="1">
      <c r="A25" s="245" t="s">
        <v>126</v>
      </c>
      <c r="B25" s="246">
        <v>1000</v>
      </c>
      <c r="C25" s="257">
        <f>'I. Фін результат'!C8</f>
        <v>18765</v>
      </c>
      <c r="D25" s="257">
        <f>'I. Фін результат'!D8</f>
        <v>19404</v>
      </c>
      <c r="E25" s="257">
        <f>'I. Фін результат'!E8</f>
        <v>21302</v>
      </c>
      <c r="F25" s="257">
        <f>'I. Фін результат'!F8</f>
        <v>19404</v>
      </c>
      <c r="G25" s="257">
        <f>F25-E25</f>
        <v>-1898</v>
      </c>
      <c r="H25" s="247">
        <f>(F25/E25)*100</f>
        <v>91.090038494038112</v>
      </c>
    </row>
    <row r="26" spans="1:8" s="25" customFormat="1" ht="30.75" customHeight="1">
      <c r="A26" s="245" t="s">
        <v>111</v>
      </c>
      <c r="B26" s="246">
        <v>1010</v>
      </c>
      <c r="C26" s="257">
        <f>'I. Фін результат'!C9</f>
        <v>-18581</v>
      </c>
      <c r="D26" s="257">
        <f>'I. Фін результат'!D9</f>
        <v>-19177</v>
      </c>
      <c r="E26" s="257">
        <f>'I. Фін результат'!E9</f>
        <v>-21217</v>
      </c>
      <c r="F26" s="257">
        <f>'I. Фін результат'!F9</f>
        <v>-19177</v>
      </c>
      <c r="G26" s="257">
        <f t="shared" ref="G26:G58" si="0">F26-E26</f>
        <v>2040</v>
      </c>
      <c r="H26" s="247">
        <f t="shared" ref="H26:H58" si="1">(F26/E26)*100</f>
        <v>90.385068577084411</v>
      </c>
    </row>
    <row r="27" spans="1:8" s="25" customFormat="1" ht="29.25" customHeight="1">
      <c r="A27" s="248" t="s">
        <v>150</v>
      </c>
      <c r="B27" s="214">
        <v>1020</v>
      </c>
      <c r="C27" s="75">
        <f>SUM(C25:C26)</f>
        <v>184</v>
      </c>
      <c r="D27" s="75">
        <f>SUM(D25:D26)</f>
        <v>227</v>
      </c>
      <c r="E27" s="75">
        <f>SUM(E25:E26)</f>
        <v>85</v>
      </c>
      <c r="F27" s="75">
        <f>SUM(F25:F26)</f>
        <v>227</v>
      </c>
      <c r="G27" s="341">
        <f t="shared" si="0"/>
        <v>142</v>
      </c>
      <c r="H27" s="342">
        <f t="shared" si="1"/>
        <v>267.05882352941177</v>
      </c>
    </row>
    <row r="28" spans="1:8" s="25" customFormat="1" ht="30.75" customHeight="1">
      <c r="A28" s="245" t="s">
        <v>359</v>
      </c>
      <c r="B28" s="246">
        <v>1030</v>
      </c>
      <c r="C28" s="257">
        <f>'I. Фін результат'!C19</f>
        <v>-2471</v>
      </c>
      <c r="D28" s="257">
        <f>'I. Фін результат'!D19</f>
        <v>-2266</v>
      </c>
      <c r="E28" s="257">
        <f>'I. Фін результат'!E19</f>
        <v>-2137</v>
      </c>
      <c r="F28" s="257">
        <f>'I. Фін результат'!F19</f>
        <v>-2266</v>
      </c>
      <c r="G28" s="257">
        <f t="shared" si="0"/>
        <v>-129</v>
      </c>
      <c r="H28" s="247">
        <f t="shared" si="1"/>
        <v>106.03649976602713</v>
      </c>
    </row>
    <row r="29" spans="1:8" s="25" customFormat="1" ht="30.75" customHeight="1">
      <c r="A29" s="245" t="s">
        <v>100</v>
      </c>
      <c r="B29" s="246">
        <v>1060</v>
      </c>
      <c r="C29" s="257">
        <f>'I. Фін результат'!C40</f>
        <v>0</v>
      </c>
      <c r="D29" s="257">
        <f>'I. Фін результат'!D40</f>
        <v>0</v>
      </c>
      <c r="E29" s="257">
        <f>'I. Фін результат'!E40</f>
        <v>0</v>
      </c>
      <c r="F29" s="257">
        <f>'I. Фін результат'!F40</f>
        <v>0</v>
      </c>
      <c r="G29" s="257">
        <f t="shared" si="0"/>
        <v>0</v>
      </c>
      <c r="H29" s="247"/>
    </row>
    <row r="30" spans="1:8" s="25" customFormat="1" ht="30.75" customHeight="1">
      <c r="A30" s="245" t="s">
        <v>360</v>
      </c>
      <c r="B30" s="246">
        <v>1070</v>
      </c>
      <c r="C30" s="257">
        <f>'I. Фін результат'!C48</f>
        <v>741</v>
      </c>
      <c r="D30" s="257">
        <f>'I. Фін результат'!D48</f>
        <v>669</v>
      </c>
      <c r="E30" s="257">
        <f>'I. Фін результат'!E48</f>
        <v>775</v>
      </c>
      <c r="F30" s="257">
        <f>'I. Фін результат'!F48</f>
        <v>669</v>
      </c>
      <c r="G30" s="257">
        <f t="shared" si="0"/>
        <v>-106</v>
      </c>
      <c r="H30" s="247">
        <f t="shared" si="1"/>
        <v>86.322580645161295</v>
      </c>
    </row>
    <row r="31" spans="1:8" s="25" customFormat="1" ht="30.75" customHeight="1">
      <c r="A31" s="245" t="s">
        <v>27</v>
      </c>
      <c r="B31" s="246">
        <v>1080</v>
      </c>
      <c r="C31" s="257">
        <f>'I. Фін результат'!C52</f>
        <v>-177</v>
      </c>
      <c r="D31" s="257">
        <f>'I. Фін результат'!D52</f>
        <v>-227</v>
      </c>
      <c r="E31" s="257">
        <f>'I. Фін результат'!E52</f>
        <v>-100</v>
      </c>
      <c r="F31" s="257">
        <f>'I. Фін результат'!F52</f>
        <v>-227</v>
      </c>
      <c r="G31" s="257">
        <f t="shared" si="0"/>
        <v>-127</v>
      </c>
      <c r="H31" s="247">
        <f t="shared" si="1"/>
        <v>227</v>
      </c>
    </row>
    <row r="32" spans="1:8" s="25" customFormat="1" ht="29.25" customHeight="1">
      <c r="A32" s="248" t="s">
        <v>4</v>
      </c>
      <c r="B32" s="214">
        <v>1100</v>
      </c>
      <c r="C32" s="75">
        <f>SUM(C27,C28,C29,C30,C31)</f>
        <v>-1723</v>
      </c>
      <c r="D32" s="75">
        <f>SUM(D27,D28,D29,D30,D31)</f>
        <v>-1597</v>
      </c>
      <c r="E32" s="75">
        <f>SUM(E27,E28,E29,E30,E31)</f>
        <v>-1377</v>
      </c>
      <c r="F32" s="75">
        <f>SUM(F27,F28,F29,F30,F31)</f>
        <v>-1597</v>
      </c>
      <c r="G32" s="341">
        <f t="shared" si="0"/>
        <v>-220</v>
      </c>
      <c r="H32" s="342">
        <f t="shared" si="1"/>
        <v>115.97676107480028</v>
      </c>
    </row>
    <row r="33" spans="1:8" s="25" customFormat="1" ht="26.25" customHeight="1">
      <c r="A33" s="249" t="s">
        <v>101</v>
      </c>
      <c r="B33" s="214">
        <v>1310</v>
      </c>
      <c r="C33" s="75">
        <f>'I. Фін результат'!C88</f>
        <v>-509</v>
      </c>
      <c r="D33" s="75">
        <f>'I. Фін результат'!D88</f>
        <v>-173</v>
      </c>
      <c r="E33" s="75">
        <f>'I. Фін результат'!E88</f>
        <v>265</v>
      </c>
      <c r="F33" s="75">
        <f>'I. Фін результат'!F88</f>
        <v>-173</v>
      </c>
      <c r="G33" s="341">
        <f t="shared" si="0"/>
        <v>-438</v>
      </c>
      <c r="H33" s="342">
        <f t="shared" si="1"/>
        <v>-65.283018867924525</v>
      </c>
    </row>
    <row r="34" spans="1:8" s="25" customFormat="1" ht="29.25" customHeight="1">
      <c r="A34" s="248" t="s">
        <v>135</v>
      </c>
      <c r="B34" s="214">
        <v>5010</v>
      </c>
      <c r="C34" s="98">
        <f>(C33/C25)*100</f>
        <v>-2.7124966693312014</v>
      </c>
      <c r="D34" s="98">
        <f>(D33/D25)*100</f>
        <v>-0.89156874871160574</v>
      </c>
      <c r="E34" s="98">
        <f>(E33/E25)*100</f>
        <v>1.2440146465120645</v>
      </c>
      <c r="F34" s="98">
        <f>(F33/F25)*100</f>
        <v>-0.89156874871160574</v>
      </c>
      <c r="G34" s="343">
        <f t="shared" si="0"/>
        <v>-2.1355833952236702</v>
      </c>
      <c r="H34" s="342">
        <f t="shared" si="1"/>
        <v>-71.668669754923116</v>
      </c>
    </row>
    <row r="35" spans="1:8" s="25" customFormat="1" ht="30.75" customHeight="1">
      <c r="A35" s="245" t="s">
        <v>192</v>
      </c>
      <c r="B35" s="246">
        <v>1110</v>
      </c>
      <c r="C35" s="257">
        <f>'I. Фін результат'!C60</f>
        <v>0</v>
      </c>
      <c r="D35" s="257">
        <f>'I. Фін результат'!D60</f>
        <v>0</v>
      </c>
      <c r="E35" s="257">
        <f>'I. Фін результат'!E60</f>
        <v>0</v>
      </c>
      <c r="F35" s="257">
        <f>'I. Фін результат'!F60</f>
        <v>0</v>
      </c>
      <c r="G35" s="257"/>
      <c r="H35" s="247"/>
    </row>
    <row r="36" spans="1:8" s="25" customFormat="1" ht="30.75" customHeight="1">
      <c r="A36" s="245" t="s">
        <v>193</v>
      </c>
      <c r="B36" s="246">
        <v>1120</v>
      </c>
      <c r="C36" s="257" t="str">
        <f>'I. Фін результат'!C61</f>
        <v>(    )</v>
      </c>
      <c r="D36" s="257" t="str">
        <f>'I. Фін результат'!D61</f>
        <v>(    )</v>
      </c>
      <c r="E36" s="257" t="str">
        <f>'I. Фін результат'!E61</f>
        <v>(    )</v>
      </c>
      <c r="F36" s="257" t="str">
        <f>'I. Фін результат'!F61</f>
        <v>(    )</v>
      </c>
      <c r="G36" s="257"/>
      <c r="H36" s="247"/>
    </row>
    <row r="37" spans="1:8" s="25" customFormat="1" ht="30.75" customHeight="1">
      <c r="A37" s="245" t="s">
        <v>194</v>
      </c>
      <c r="B37" s="246">
        <v>1130</v>
      </c>
      <c r="C37" s="257">
        <f>'I. Фін результат'!C62</f>
        <v>0</v>
      </c>
      <c r="D37" s="257">
        <f>'I. Фін результат'!D62</f>
        <v>0</v>
      </c>
      <c r="E37" s="257">
        <f>'I. Фін результат'!E62</f>
        <v>4</v>
      </c>
      <c r="F37" s="257">
        <f>'I. Фін результат'!F62</f>
        <v>0</v>
      </c>
      <c r="G37" s="257">
        <f t="shared" si="0"/>
        <v>-4</v>
      </c>
      <c r="H37" s="247">
        <f t="shared" si="1"/>
        <v>0</v>
      </c>
    </row>
    <row r="38" spans="1:8" s="25" customFormat="1" ht="30.75" customHeight="1">
      <c r="A38" s="245" t="s">
        <v>195</v>
      </c>
      <c r="B38" s="246">
        <v>1140</v>
      </c>
      <c r="C38" s="257" t="str">
        <f>'I. Фін результат'!C63</f>
        <v>(    )</v>
      </c>
      <c r="D38" s="257" t="str">
        <f>'I. Фін результат'!D63</f>
        <v>(    )</v>
      </c>
      <c r="E38" s="257" t="str">
        <f>'I. Фін результат'!E63</f>
        <v>(    )</v>
      </c>
      <c r="F38" s="257" t="str">
        <f>'I. Фін результат'!F63</f>
        <v>(    )</v>
      </c>
      <c r="G38" s="257"/>
      <c r="H38" s="247"/>
    </row>
    <row r="39" spans="1:8" s="25" customFormat="1" ht="30.75" customHeight="1">
      <c r="A39" s="245" t="s">
        <v>361</v>
      </c>
      <c r="B39" s="246">
        <v>1150</v>
      </c>
      <c r="C39" s="257">
        <f>'I. Фін результат'!C64</f>
        <v>1891</v>
      </c>
      <c r="D39" s="257">
        <f>'I. Фін результат'!D64</f>
        <v>1617</v>
      </c>
      <c r="E39" s="257">
        <f>'I. Фін результат'!E64</f>
        <v>1413</v>
      </c>
      <c r="F39" s="257">
        <f>'I. Фін результат'!F64</f>
        <v>1617</v>
      </c>
      <c r="G39" s="257">
        <f t="shared" si="0"/>
        <v>204</v>
      </c>
      <c r="H39" s="247">
        <f t="shared" si="1"/>
        <v>114.43736730360934</v>
      </c>
    </row>
    <row r="40" spans="1:8" s="25" customFormat="1" ht="30.75" customHeight="1">
      <c r="A40" s="245" t="s">
        <v>362</v>
      </c>
      <c r="B40" s="246">
        <v>1160</v>
      </c>
      <c r="C40" s="257">
        <f>'I. Фін результат'!C67</f>
        <v>-125</v>
      </c>
      <c r="D40" s="257">
        <f>'I. Фін результат'!D67</f>
        <v>0</v>
      </c>
      <c r="E40" s="257">
        <f>'I. Фін результат'!E67</f>
        <v>-2</v>
      </c>
      <c r="F40" s="257">
        <f>'I. Фін результат'!F67</f>
        <v>0</v>
      </c>
      <c r="G40" s="257">
        <f t="shared" si="0"/>
        <v>2</v>
      </c>
      <c r="H40" s="247">
        <f t="shared" si="1"/>
        <v>0</v>
      </c>
    </row>
    <row r="41" spans="1:8" s="25" customFormat="1" ht="29.25" customHeight="1">
      <c r="A41" s="248" t="s">
        <v>74</v>
      </c>
      <c r="B41" s="214">
        <v>1170</v>
      </c>
      <c r="C41" s="75">
        <f>SUM(C32,C35:C39,C40)</f>
        <v>43</v>
      </c>
      <c r="D41" s="75">
        <f>SUM(D32,D35:D39,D40)</f>
        <v>20</v>
      </c>
      <c r="E41" s="75">
        <f>SUM(E32,E35:E39,E40)</f>
        <v>38</v>
      </c>
      <c r="F41" s="75">
        <f>SUM(F32,F35:F39,F40)</f>
        <v>20</v>
      </c>
      <c r="G41" s="341">
        <f t="shared" si="0"/>
        <v>-18</v>
      </c>
      <c r="H41" s="342">
        <f t="shared" si="1"/>
        <v>52.631578947368418</v>
      </c>
    </row>
    <row r="42" spans="1:8" s="25" customFormat="1" ht="30.75" customHeight="1">
      <c r="A42" s="245" t="s">
        <v>202</v>
      </c>
      <c r="B42" s="246">
        <v>1180</v>
      </c>
      <c r="C42" s="257">
        <f>'I. Фін результат'!C71</f>
        <v>-8</v>
      </c>
      <c r="D42" s="257">
        <f>'I. Фін результат'!D71</f>
        <v>-4</v>
      </c>
      <c r="E42" s="257">
        <f>'I. Фін результат'!E71</f>
        <v>-7</v>
      </c>
      <c r="F42" s="257">
        <f>'I. Фін результат'!F71</f>
        <v>-4</v>
      </c>
      <c r="G42" s="257">
        <f t="shared" si="0"/>
        <v>3</v>
      </c>
      <c r="H42" s="247">
        <f t="shared" si="1"/>
        <v>57.142857142857139</v>
      </c>
    </row>
    <row r="43" spans="1:8" s="25" customFormat="1" ht="30.75" customHeight="1">
      <c r="A43" s="245" t="s">
        <v>203</v>
      </c>
      <c r="B43" s="246">
        <v>1181</v>
      </c>
      <c r="C43" s="257">
        <f>'I. Фін результат'!C72</f>
        <v>0</v>
      </c>
      <c r="D43" s="257">
        <f>'I. Фін результат'!D72</f>
        <v>0</v>
      </c>
      <c r="E43" s="257">
        <f>'I. Фін результат'!E72</f>
        <v>0</v>
      </c>
      <c r="F43" s="257">
        <f>'I. Фін результат'!F72</f>
        <v>0</v>
      </c>
      <c r="G43" s="257"/>
      <c r="H43" s="247"/>
    </row>
    <row r="44" spans="1:8" s="25" customFormat="1" ht="30.75" customHeight="1">
      <c r="A44" s="245" t="s">
        <v>204</v>
      </c>
      <c r="B44" s="246">
        <v>1190</v>
      </c>
      <c r="C44" s="257">
        <f>'I. Фін результат'!C73</f>
        <v>0</v>
      </c>
      <c r="D44" s="257">
        <f>'I. Фін результат'!D73</f>
        <v>0</v>
      </c>
      <c r="E44" s="257">
        <f>'I. Фін результат'!E73</f>
        <v>0</v>
      </c>
      <c r="F44" s="257">
        <f>'I. Фін результат'!F73</f>
        <v>0</v>
      </c>
      <c r="G44" s="257"/>
      <c r="H44" s="247"/>
    </row>
    <row r="45" spans="1:8" s="25" customFormat="1" ht="30.75" customHeight="1">
      <c r="A45" s="245" t="s">
        <v>205</v>
      </c>
      <c r="B45" s="246">
        <v>1191</v>
      </c>
      <c r="C45" s="257" t="str">
        <f>'I. Фін результат'!C74</f>
        <v>(    )</v>
      </c>
      <c r="D45" s="257" t="str">
        <f>'I. Фін результат'!D74</f>
        <v>(    )</v>
      </c>
      <c r="E45" s="257" t="str">
        <f>'I. Фін результат'!E74</f>
        <v>(    )</v>
      </c>
      <c r="F45" s="257" t="str">
        <f>'I. Фін результат'!F74</f>
        <v>(    )</v>
      </c>
      <c r="G45" s="257"/>
      <c r="H45" s="247"/>
    </row>
    <row r="46" spans="1:8" s="25" customFormat="1" ht="29.25" customHeight="1">
      <c r="A46" s="248" t="s">
        <v>236</v>
      </c>
      <c r="B46" s="214">
        <v>1200</v>
      </c>
      <c r="C46" s="75">
        <f>SUM(C41:C45)</f>
        <v>35</v>
      </c>
      <c r="D46" s="75">
        <f>SUM(D41:D45)</f>
        <v>16</v>
      </c>
      <c r="E46" s="75">
        <f>SUM(E41:E45)</f>
        <v>31</v>
      </c>
      <c r="F46" s="75">
        <f>SUM(F41:F45)</f>
        <v>16</v>
      </c>
      <c r="G46" s="341">
        <f t="shared" si="0"/>
        <v>-15</v>
      </c>
      <c r="H46" s="342">
        <f t="shared" si="1"/>
        <v>51.612903225806448</v>
      </c>
    </row>
    <row r="47" spans="1:8" s="25" customFormat="1" ht="30.75" customHeight="1">
      <c r="A47" s="245" t="s">
        <v>326</v>
      </c>
      <c r="B47" s="246">
        <v>1201</v>
      </c>
      <c r="C47" s="257">
        <f>'I. Фін результат'!C76</f>
        <v>35</v>
      </c>
      <c r="D47" s="257">
        <f>'I. Фін результат'!D76</f>
        <v>16</v>
      </c>
      <c r="E47" s="257">
        <f>'I. Фін результат'!E76</f>
        <v>31</v>
      </c>
      <c r="F47" s="257">
        <f>'I. Фін результат'!F76</f>
        <v>16</v>
      </c>
      <c r="G47" s="257">
        <f t="shared" si="0"/>
        <v>-15</v>
      </c>
      <c r="H47" s="247">
        <f t="shared" si="1"/>
        <v>51.612903225806448</v>
      </c>
    </row>
    <row r="48" spans="1:8" s="25" customFormat="1" ht="30.75" customHeight="1">
      <c r="A48" s="245" t="s">
        <v>327</v>
      </c>
      <c r="B48" s="246">
        <v>1202</v>
      </c>
      <c r="C48" s="257" t="str">
        <f>'I. Фін результат'!C77</f>
        <v>(    )</v>
      </c>
      <c r="D48" s="257" t="str">
        <f>'I. Фін результат'!D77</f>
        <v>(    )</v>
      </c>
      <c r="E48" s="257" t="str">
        <f>'I. Фін результат'!E77</f>
        <v>(    )</v>
      </c>
      <c r="F48" s="257" t="str">
        <f>'I. Фін результат'!F77</f>
        <v>(    )</v>
      </c>
      <c r="G48" s="257"/>
      <c r="H48" s="247"/>
    </row>
    <row r="49" spans="1:8" s="25" customFormat="1" ht="29.25" customHeight="1">
      <c r="A49" s="248" t="s">
        <v>19</v>
      </c>
      <c r="B49" s="214">
        <v>1210</v>
      </c>
      <c r="C49" s="75">
        <f>SUM(C25,C30,C35,C37,C39,C43,C44)</f>
        <v>21397</v>
      </c>
      <c r="D49" s="75">
        <f>SUM(D25,D30,D35,D37,D39,D43,D44)</f>
        <v>21690</v>
      </c>
      <c r="E49" s="75">
        <f>SUM(E25,E30,E35,E37,E39,E43,E44)</f>
        <v>23494</v>
      </c>
      <c r="F49" s="75">
        <f>SUM(F25,F30,F35,F37,F39,F43,F44)</f>
        <v>21690</v>
      </c>
      <c r="G49" s="341">
        <f t="shared" si="0"/>
        <v>-1804</v>
      </c>
      <c r="H49" s="342">
        <f t="shared" si="1"/>
        <v>92.321443772878183</v>
      </c>
    </row>
    <row r="50" spans="1:8" s="25" customFormat="1" ht="29.25" customHeight="1">
      <c r="A50" s="248" t="s">
        <v>87</v>
      </c>
      <c r="B50" s="214">
        <v>1220</v>
      </c>
      <c r="C50" s="75">
        <f>SUM(C26,C28,C29,C31,C36,C38,C40,C42,C45)</f>
        <v>-21362</v>
      </c>
      <c r="D50" s="75">
        <f>SUM(D26,D28,D29,D31,D36,D38,D40,D42,D45)</f>
        <v>-21674</v>
      </c>
      <c r="E50" s="75">
        <f>SUM(E26,E28,E29,E31,E36,E38,E40,E42,E45)</f>
        <v>-23463</v>
      </c>
      <c r="F50" s="75">
        <f>SUM(F26,F28,F29,F31,F36,F38,F40,F42,F45)</f>
        <v>-21674</v>
      </c>
      <c r="G50" s="341">
        <f t="shared" si="0"/>
        <v>1789</v>
      </c>
      <c r="H50" s="342">
        <f t="shared" si="1"/>
        <v>92.375229084089838</v>
      </c>
    </row>
    <row r="51" spans="1:8" s="25" customFormat="1" ht="30.75" customHeight="1">
      <c r="A51" s="245" t="s">
        <v>148</v>
      </c>
      <c r="B51" s="246">
        <v>1230</v>
      </c>
      <c r="C51" s="257">
        <f>'I. Фін результат'!C80</f>
        <v>0</v>
      </c>
      <c r="D51" s="257">
        <f>'I. Фін результат'!D80</f>
        <v>0</v>
      </c>
      <c r="E51" s="257">
        <f>'I. Фін результат'!E80</f>
        <v>0</v>
      </c>
      <c r="F51" s="257">
        <f>'I. Фін результат'!F80</f>
        <v>0</v>
      </c>
      <c r="G51" s="257">
        <f t="shared" si="0"/>
        <v>0</v>
      </c>
      <c r="H51" s="247"/>
    </row>
    <row r="52" spans="1:8" s="25" customFormat="1" ht="29.25" customHeight="1">
      <c r="A52" s="248" t="s">
        <v>137</v>
      </c>
      <c r="B52" s="214"/>
      <c r="C52" s="75"/>
      <c r="D52" s="75"/>
      <c r="E52" s="75"/>
      <c r="F52" s="75"/>
      <c r="G52" s="257">
        <f t="shared" si="0"/>
        <v>0</v>
      </c>
      <c r="H52" s="247"/>
    </row>
    <row r="53" spans="1:8" s="25" customFormat="1" ht="31.5" customHeight="1">
      <c r="A53" s="245" t="s">
        <v>550</v>
      </c>
      <c r="B53" s="246">
        <v>1400</v>
      </c>
      <c r="C53" s="257">
        <f>'I. Фін результат'!C90</f>
        <v>2379</v>
      </c>
      <c r="D53" s="257">
        <f>'I. Фін результат'!D90</f>
        <v>2051</v>
      </c>
      <c r="E53" s="257">
        <f>'I. Фін результат'!E90</f>
        <v>2931</v>
      </c>
      <c r="F53" s="257">
        <f>'I. Фін результат'!F90</f>
        <v>2051</v>
      </c>
      <c r="G53" s="257">
        <f t="shared" si="0"/>
        <v>-880</v>
      </c>
      <c r="H53" s="247">
        <f t="shared" si="1"/>
        <v>69.976117366086669</v>
      </c>
    </row>
    <row r="54" spans="1:8" s="25" customFormat="1" ht="30.75" customHeight="1">
      <c r="A54" s="245" t="s">
        <v>5</v>
      </c>
      <c r="B54" s="246">
        <v>1410</v>
      </c>
      <c r="C54" s="257">
        <f>'I. Фін результат'!C91</f>
        <v>12137</v>
      </c>
      <c r="D54" s="257">
        <f>'I. Фін результат'!D91</f>
        <v>12682</v>
      </c>
      <c r="E54" s="257">
        <f>'I. Фін результат'!E91</f>
        <v>13292</v>
      </c>
      <c r="F54" s="257">
        <f>'I. Фін результат'!F91</f>
        <v>12682</v>
      </c>
      <c r="G54" s="257">
        <f t="shared" si="0"/>
        <v>-610</v>
      </c>
      <c r="H54" s="247">
        <f t="shared" si="1"/>
        <v>95.410773397532353</v>
      </c>
    </row>
    <row r="55" spans="1:8" s="25" customFormat="1" ht="35.25" customHeight="1">
      <c r="A55" s="245" t="s">
        <v>6</v>
      </c>
      <c r="B55" s="246">
        <v>1420</v>
      </c>
      <c r="C55" s="257">
        <f>'I. Фін результат'!C92</f>
        <v>2576</v>
      </c>
      <c r="D55" s="257">
        <f>'I. Фін результат'!D92</f>
        <v>2743</v>
      </c>
      <c r="E55" s="257">
        <f>'I. Фін результат'!E92</f>
        <v>2924</v>
      </c>
      <c r="F55" s="257">
        <f>'I. Фін результат'!F92</f>
        <v>2743</v>
      </c>
      <c r="G55" s="257">
        <f t="shared" si="0"/>
        <v>-181</v>
      </c>
      <c r="H55" s="247">
        <f t="shared" si="1"/>
        <v>93.80984952120383</v>
      </c>
    </row>
    <row r="56" spans="1:8" s="25" customFormat="1" ht="34.5" customHeight="1">
      <c r="A56" s="245" t="s">
        <v>7</v>
      </c>
      <c r="B56" s="246">
        <v>1430</v>
      </c>
      <c r="C56" s="257">
        <f>'I. Фін результат'!C93</f>
        <v>1214</v>
      </c>
      <c r="D56" s="257">
        <f>'I. Фін результат'!D93</f>
        <v>1424</v>
      </c>
      <c r="E56" s="257">
        <f>'I. Фін результат'!E93</f>
        <v>1642</v>
      </c>
      <c r="F56" s="257">
        <f>'I. Фін результат'!F93</f>
        <v>1424</v>
      </c>
      <c r="G56" s="257">
        <f t="shared" si="0"/>
        <v>-218</v>
      </c>
      <c r="H56" s="247">
        <f t="shared" si="1"/>
        <v>86.723507917174175</v>
      </c>
    </row>
    <row r="57" spans="1:8" s="25" customFormat="1" ht="33" customHeight="1">
      <c r="A57" s="245" t="s">
        <v>27</v>
      </c>
      <c r="B57" s="246">
        <v>1440</v>
      </c>
      <c r="C57" s="257">
        <f>'I. Фін результат'!C94</f>
        <v>1221</v>
      </c>
      <c r="D57" s="257">
        <f>'I. Фін результат'!D94</f>
        <v>879</v>
      </c>
      <c r="E57" s="257">
        <f>'I. Фін результат'!E94</f>
        <v>970</v>
      </c>
      <c r="F57" s="257">
        <f>'I. Фін результат'!F94</f>
        <v>879</v>
      </c>
      <c r="G57" s="257">
        <f t="shared" si="0"/>
        <v>-91</v>
      </c>
      <c r="H57" s="247">
        <f t="shared" si="1"/>
        <v>90.618556701030926</v>
      </c>
    </row>
    <row r="58" spans="1:8" s="25" customFormat="1" ht="33.75" customHeight="1" thickBot="1">
      <c r="A58" s="248" t="s">
        <v>50</v>
      </c>
      <c r="B58" s="214">
        <v>1450</v>
      </c>
      <c r="C58" s="75">
        <f>SUM(C53,C54,C55,C56,C57)</f>
        <v>19527</v>
      </c>
      <c r="D58" s="75">
        <f>SUM(D53,D54,D55,D56,D57)</f>
        <v>19779</v>
      </c>
      <c r="E58" s="75">
        <f>SUM(E53,E54,E55,E56,E57)</f>
        <v>21759</v>
      </c>
      <c r="F58" s="75">
        <f>SUM(F53,F54,F55,F56,F57)</f>
        <v>19779</v>
      </c>
      <c r="G58" s="341">
        <f t="shared" si="0"/>
        <v>-1980</v>
      </c>
      <c r="H58" s="342">
        <f t="shared" si="1"/>
        <v>90.900317110161311</v>
      </c>
    </row>
    <row r="59" spans="1:8" s="25" customFormat="1" ht="29.25" customHeight="1" thickBot="1">
      <c r="A59" s="426" t="s">
        <v>104</v>
      </c>
      <c r="B59" s="427"/>
      <c r="C59" s="427"/>
      <c r="D59" s="427"/>
      <c r="E59" s="427"/>
      <c r="F59" s="427"/>
      <c r="G59" s="427"/>
      <c r="H59" s="428"/>
    </row>
    <row r="60" spans="1:8" s="25" customFormat="1" ht="37.5" customHeight="1">
      <c r="A60" s="420" t="s">
        <v>363</v>
      </c>
      <c r="B60" s="421"/>
      <c r="C60" s="421"/>
      <c r="D60" s="421"/>
      <c r="E60" s="421"/>
      <c r="F60" s="421"/>
      <c r="G60" s="421"/>
      <c r="H60" s="422"/>
    </row>
    <row r="61" spans="1:8" s="25" customFormat="1" ht="50.25" customHeight="1">
      <c r="A61" s="77" t="s">
        <v>371</v>
      </c>
      <c r="B61" s="78">
        <v>2110</v>
      </c>
      <c r="C61" s="79">
        <f>'ІІ. Розр. з бюджетом'!C19</f>
        <v>1513</v>
      </c>
      <c r="D61" s="79">
        <f>'ІІ. Розр. з бюджетом'!D19</f>
        <v>2789</v>
      </c>
      <c r="E61" s="79">
        <f>'ІІ. Розр. з бюджетом'!E19</f>
        <v>1499</v>
      </c>
      <c r="F61" s="79">
        <f>'ІІ. Розр. з бюджетом'!F19</f>
        <v>2789</v>
      </c>
      <c r="G61" s="257">
        <f t="shared" ref="G61" si="2">F61-E61</f>
        <v>1290</v>
      </c>
      <c r="H61" s="247">
        <f t="shared" ref="H61" si="3">(F61/E61)*100</f>
        <v>186.05737158105404</v>
      </c>
    </row>
    <row r="62" spans="1:8" s="25" customFormat="1" ht="51" customHeight="1">
      <c r="A62" s="77" t="s">
        <v>365</v>
      </c>
      <c r="B62" s="83">
        <v>2120</v>
      </c>
      <c r="C62" s="256">
        <f>'ІІ. Розр. з бюджетом'!C27</f>
        <v>2302</v>
      </c>
      <c r="D62" s="256">
        <f>'ІІ. Розр. з бюджетом'!D27</f>
        <v>2324</v>
      </c>
      <c r="E62" s="256">
        <f>'ІІ. Розр. з бюджетом'!E27</f>
        <v>2409</v>
      </c>
      <c r="F62" s="256">
        <f>'ІІ. Розр. з бюджетом'!F27</f>
        <v>2324</v>
      </c>
      <c r="G62" s="257">
        <f t="shared" ref="G62:G64" si="4">F62-E62</f>
        <v>-85</v>
      </c>
      <c r="H62" s="247">
        <f t="shared" ref="H62:H64" si="5">(F62/E62)*100</f>
        <v>96.471564964715654</v>
      </c>
    </row>
    <row r="63" spans="1:8" s="25" customFormat="1" ht="36.75" customHeight="1">
      <c r="A63" s="77" t="s">
        <v>366</v>
      </c>
      <c r="B63" s="83">
        <v>2130</v>
      </c>
      <c r="C63" s="256">
        <f>'ІІ. Розр. з бюджетом'!C36</f>
        <v>2576</v>
      </c>
      <c r="D63" s="256">
        <f>'ІІ. Розр. з бюджетом'!D36</f>
        <v>2763</v>
      </c>
      <c r="E63" s="256">
        <f>'ІІ. Розр. з бюджетом'!E36</f>
        <v>2924</v>
      </c>
      <c r="F63" s="256">
        <f>'ІІ. Розр. з бюджетом'!F36</f>
        <v>2763</v>
      </c>
      <c r="G63" s="257">
        <f t="shared" si="4"/>
        <v>-161</v>
      </c>
      <c r="H63" s="247">
        <f t="shared" si="5"/>
        <v>94.493844049247613</v>
      </c>
    </row>
    <row r="64" spans="1:8" s="25" customFormat="1" ht="33" customHeight="1" thickBot="1">
      <c r="A64" s="249" t="s">
        <v>406</v>
      </c>
      <c r="B64" s="281">
        <v>2200</v>
      </c>
      <c r="C64" s="255">
        <f>'ІІ. Розр. з бюджетом'!C43</f>
        <v>6391</v>
      </c>
      <c r="D64" s="255">
        <f>'ІІ. Розр. з бюджетом'!D43</f>
        <v>7876</v>
      </c>
      <c r="E64" s="255">
        <f>'ІІ. Розр. з бюджетом'!E43</f>
        <v>6832</v>
      </c>
      <c r="F64" s="255">
        <f>'ІІ. Розр. з бюджетом'!F43</f>
        <v>7876</v>
      </c>
      <c r="G64" s="341">
        <f t="shared" si="4"/>
        <v>1044</v>
      </c>
      <c r="H64" s="342">
        <f t="shared" si="5"/>
        <v>115.28103044496487</v>
      </c>
    </row>
    <row r="65" spans="1:8" s="25" customFormat="1" ht="33" customHeight="1" thickBot="1">
      <c r="A65" s="426" t="s">
        <v>243</v>
      </c>
      <c r="B65" s="427"/>
      <c r="C65" s="427"/>
      <c r="D65" s="427"/>
      <c r="E65" s="427"/>
      <c r="F65" s="427"/>
      <c r="G65" s="427"/>
      <c r="H65" s="428"/>
    </row>
    <row r="66" spans="1:8" s="25" customFormat="1" ht="37.5" customHeight="1">
      <c r="A66" s="251" t="s">
        <v>240</v>
      </c>
      <c r="B66" s="226">
        <v>3405</v>
      </c>
      <c r="C66" s="255">
        <f>'ІІІ. Рух грош. коштів'!C66</f>
        <v>671</v>
      </c>
      <c r="D66" s="255">
        <f>'ІІІ. Рух грош. коштів'!D66</f>
        <v>939</v>
      </c>
      <c r="E66" s="255">
        <f>'ІІІ. Рух грош. коштів'!E66</f>
        <v>586</v>
      </c>
      <c r="F66" s="255">
        <f>'ІІІ. Рух грош. коштів'!F66</f>
        <v>939</v>
      </c>
      <c r="G66" s="341">
        <f t="shared" ref="G66" si="6">F66-E66</f>
        <v>353</v>
      </c>
      <c r="H66" s="342">
        <f t="shared" ref="H66" si="7">(F66/E66)*100</f>
        <v>160.23890784982936</v>
      </c>
    </row>
    <row r="67" spans="1:8" s="25" customFormat="1" ht="33" customHeight="1">
      <c r="A67" s="5" t="s">
        <v>286</v>
      </c>
      <c r="B67" s="6">
        <v>3030</v>
      </c>
      <c r="C67" s="256">
        <f>'ІІІ. Рух грош. коштів'!C12</f>
        <v>0</v>
      </c>
      <c r="D67" s="256">
        <f>'ІІІ. Рух грош. коштів'!D12</f>
        <v>0</v>
      </c>
      <c r="E67" s="256">
        <f>'ІІІ. Рух грош. коштів'!E12</f>
        <v>0</v>
      </c>
      <c r="F67" s="256">
        <f>'ІІІ. Рух грош. коштів'!F12</f>
        <v>0</v>
      </c>
      <c r="G67" s="257"/>
      <c r="H67" s="247"/>
    </row>
    <row r="68" spans="1:8" s="25" customFormat="1" ht="33" customHeight="1">
      <c r="A68" s="5" t="s">
        <v>234</v>
      </c>
      <c r="B68" s="6">
        <v>3195</v>
      </c>
      <c r="C68" s="256">
        <f>'ІІІ. Рух грош. коштів'!C34</f>
        <v>322</v>
      </c>
      <c r="D68" s="256">
        <f>'ІІІ. Рух грош. коштів'!D34</f>
        <v>492</v>
      </c>
      <c r="E68" s="256">
        <f>'ІІІ. Рух грош. коштів'!E34</f>
        <v>414</v>
      </c>
      <c r="F68" s="256">
        <f>'ІІІ. Рух грош. коштів'!F34</f>
        <v>492</v>
      </c>
      <c r="G68" s="257">
        <f t="shared" ref="G68:G72" si="8">F68-E68</f>
        <v>78</v>
      </c>
      <c r="H68" s="247">
        <f t="shared" ref="H68:H72" si="9">(F68/E68)*100</f>
        <v>118.84057971014492</v>
      </c>
    </row>
    <row r="69" spans="1:8" s="25" customFormat="1" ht="33" customHeight="1">
      <c r="A69" s="5" t="s">
        <v>105</v>
      </c>
      <c r="B69" s="6">
        <v>3295</v>
      </c>
      <c r="C69" s="256">
        <f>'ІІІ. Рух грош. коштів'!C52</f>
        <v>-11493</v>
      </c>
      <c r="D69" s="256">
        <f>'ІІІ. Рух грош. коштів'!D52</f>
        <v>-33</v>
      </c>
      <c r="E69" s="256">
        <f>'ІІІ. Рух грош. коштів'!E52</f>
        <v>-6</v>
      </c>
      <c r="F69" s="256">
        <f>'ІІІ. Рух грош. коштів'!F52</f>
        <v>-33</v>
      </c>
      <c r="G69" s="257">
        <f t="shared" si="8"/>
        <v>-27</v>
      </c>
      <c r="H69" s="247">
        <f t="shared" si="9"/>
        <v>550</v>
      </c>
    </row>
    <row r="70" spans="1:8" s="25" customFormat="1" ht="33" customHeight="1">
      <c r="A70" s="5" t="s">
        <v>242</v>
      </c>
      <c r="B70" s="6">
        <v>3395</v>
      </c>
      <c r="C70" s="256">
        <f>'ІІІ. Рух грош. коштів'!C64</f>
        <v>11439</v>
      </c>
      <c r="D70" s="256">
        <f>'ІІІ. Рух грош. коштів'!D64</f>
        <v>-4</v>
      </c>
      <c r="E70" s="256">
        <f>'ІІІ. Рух грош. коштів'!E64</f>
        <v>-4</v>
      </c>
      <c r="F70" s="256">
        <f>'ІІІ. Рух грош. коштів'!F64</f>
        <v>-4</v>
      </c>
      <c r="G70" s="257">
        <f t="shared" si="8"/>
        <v>0</v>
      </c>
      <c r="H70" s="247">
        <f t="shared" si="9"/>
        <v>100</v>
      </c>
    </row>
    <row r="71" spans="1:8" s="25" customFormat="1" ht="33" customHeight="1">
      <c r="A71" s="5" t="s">
        <v>108</v>
      </c>
      <c r="B71" s="6">
        <v>3410</v>
      </c>
      <c r="C71" s="256">
        <f>'ІІІ. Рух грош. коштів'!C67</f>
        <v>0</v>
      </c>
      <c r="D71" s="256">
        <f>'ІІІ. Рух грош. коштів'!D67</f>
        <v>0</v>
      </c>
      <c r="E71" s="256">
        <f>'ІІІ. Рух грош. коштів'!E67</f>
        <v>0</v>
      </c>
      <c r="F71" s="256">
        <f>'ІІІ. Рух грош. коштів'!F67</f>
        <v>0</v>
      </c>
      <c r="G71" s="257">
        <f t="shared" si="8"/>
        <v>0</v>
      </c>
      <c r="H71" s="247"/>
    </row>
    <row r="72" spans="1:8" s="25" customFormat="1" ht="37.5" customHeight="1" thickBot="1">
      <c r="A72" s="251" t="s">
        <v>241</v>
      </c>
      <c r="B72" s="226">
        <v>3415</v>
      </c>
      <c r="C72" s="255">
        <f>SUM(C66,C68:C71)</f>
        <v>939</v>
      </c>
      <c r="D72" s="255">
        <f>SUM(D66,D68:D71)</f>
        <v>1394</v>
      </c>
      <c r="E72" s="255">
        <f>SUM(E66,E68:E71)</f>
        <v>990</v>
      </c>
      <c r="F72" s="255">
        <f>SUM(F66,F68:F71)</f>
        <v>1394</v>
      </c>
      <c r="G72" s="341">
        <f t="shared" si="8"/>
        <v>404</v>
      </c>
      <c r="H72" s="342">
        <f t="shared" si="9"/>
        <v>140.8080808080808</v>
      </c>
    </row>
    <row r="73" spans="1:8" s="25" customFormat="1" ht="33" customHeight="1">
      <c r="A73" s="441" t="s">
        <v>244</v>
      </c>
      <c r="B73" s="442"/>
      <c r="C73" s="442"/>
      <c r="D73" s="442"/>
      <c r="E73" s="442"/>
      <c r="F73" s="442"/>
      <c r="G73" s="442"/>
      <c r="H73" s="443"/>
    </row>
    <row r="74" spans="1:8" s="25" customFormat="1" ht="27.75" customHeight="1">
      <c r="A74" s="249" t="s">
        <v>196</v>
      </c>
      <c r="B74" s="146">
        <v>4000</v>
      </c>
      <c r="C74" s="75">
        <f>SUM(C75:C80)</f>
        <v>9798</v>
      </c>
      <c r="D74" s="75">
        <f>SUM(D75:D80)</f>
        <v>33</v>
      </c>
      <c r="E74" s="75">
        <f>SUM(E75:E80)</f>
        <v>6</v>
      </c>
      <c r="F74" s="75">
        <f>SUM(F75:F80)</f>
        <v>33</v>
      </c>
      <c r="G74" s="394">
        <f t="shared" ref="G74" si="10">F74-E74</f>
        <v>27</v>
      </c>
      <c r="H74" s="395">
        <f t="shared" ref="H74" si="11">(F74/E74)*100</f>
        <v>550</v>
      </c>
    </row>
    <row r="75" spans="1:8" s="25" customFormat="1" ht="33" customHeight="1">
      <c r="A75" s="5" t="s">
        <v>1</v>
      </c>
      <c r="B75" s="226" t="s">
        <v>132</v>
      </c>
      <c r="C75" s="79">
        <f>'IV. Кап. інвестиції'!C8</f>
        <v>0</v>
      </c>
      <c r="D75" s="79">
        <f>'IV. Кап. інвестиції'!D8</f>
        <v>0</v>
      </c>
      <c r="E75" s="79">
        <f>'IV. Кап. інвестиції'!E8</f>
        <v>0</v>
      </c>
      <c r="F75" s="79">
        <f>'IV. Кап. інвестиції'!F8</f>
        <v>0</v>
      </c>
      <c r="G75" s="257">
        <f t="shared" ref="G75:G85" si="12">F75-E75</f>
        <v>0</v>
      </c>
      <c r="H75" s="247"/>
    </row>
    <row r="76" spans="1:8" s="25" customFormat="1" ht="33" customHeight="1">
      <c r="A76" s="5" t="s">
        <v>2</v>
      </c>
      <c r="B76" s="226">
        <v>4020</v>
      </c>
      <c r="C76" s="79">
        <f>'IV. Кап. інвестиції'!C9</f>
        <v>9734</v>
      </c>
      <c r="D76" s="79">
        <f>'IV. Кап. інвестиції'!D9</f>
        <v>0</v>
      </c>
      <c r="E76" s="79">
        <f>'IV. Кап. інвестиції'!E9</f>
        <v>0</v>
      </c>
      <c r="F76" s="79">
        <f>'IV. Кап. інвестиції'!F9</f>
        <v>0</v>
      </c>
      <c r="G76" s="257">
        <f t="shared" si="12"/>
        <v>0</v>
      </c>
      <c r="H76" s="247"/>
    </row>
    <row r="77" spans="1:8" s="25" customFormat="1" ht="50.25" customHeight="1">
      <c r="A77" s="5" t="s">
        <v>28</v>
      </c>
      <c r="B77" s="226">
        <v>4030</v>
      </c>
      <c r="C77" s="79">
        <f>'IV. Кап. інвестиції'!C10</f>
        <v>8</v>
      </c>
      <c r="D77" s="79">
        <f>'IV. Кап. інвестиції'!D10</f>
        <v>9</v>
      </c>
      <c r="E77" s="79">
        <f>'IV. Кап. інвестиції'!E10</f>
        <v>6</v>
      </c>
      <c r="F77" s="79">
        <f>'IV. Кап. інвестиції'!F10</f>
        <v>9</v>
      </c>
      <c r="G77" s="257">
        <f t="shared" si="12"/>
        <v>3</v>
      </c>
      <c r="H77" s="247">
        <f t="shared" ref="H77:H84" si="13">(F77/E77)*100</f>
        <v>150</v>
      </c>
    </row>
    <row r="78" spans="1:8" s="25" customFormat="1" ht="33" customHeight="1">
      <c r="A78" s="5" t="s">
        <v>3</v>
      </c>
      <c r="B78" s="226">
        <v>4040</v>
      </c>
      <c r="C78" s="79">
        <f>'IV. Кап. інвестиції'!C11</f>
        <v>23</v>
      </c>
      <c r="D78" s="79">
        <f>'IV. Кап. інвестиції'!D11</f>
        <v>0</v>
      </c>
      <c r="E78" s="79">
        <f>'IV. Кап. інвестиції'!E11</f>
        <v>0</v>
      </c>
      <c r="F78" s="79">
        <f>'IV. Кап. інвестиції'!F11</f>
        <v>0</v>
      </c>
      <c r="G78" s="257">
        <f t="shared" si="12"/>
        <v>0</v>
      </c>
      <c r="H78" s="247"/>
    </row>
    <row r="79" spans="1:8" s="25" customFormat="1" ht="51.75" customHeight="1">
      <c r="A79" s="5" t="s">
        <v>60</v>
      </c>
      <c r="B79" s="226">
        <v>4050</v>
      </c>
      <c r="C79" s="79">
        <f>'IV. Кап. інвестиції'!C12</f>
        <v>33</v>
      </c>
      <c r="D79" s="79">
        <f>'IV. Кап. інвестиції'!D12</f>
        <v>24</v>
      </c>
      <c r="E79" s="79">
        <f>'IV. Кап. інвестиції'!E12</f>
        <v>0</v>
      </c>
      <c r="F79" s="79">
        <f>'IV. Кап. інвестиції'!F12</f>
        <v>24</v>
      </c>
      <c r="G79" s="257">
        <f t="shared" si="12"/>
        <v>24</v>
      </c>
      <c r="H79" s="247"/>
    </row>
    <row r="80" spans="1:8" s="25" customFormat="1" ht="33" customHeight="1">
      <c r="A80" s="5" t="s">
        <v>206</v>
      </c>
      <c r="B80" s="226">
        <v>4060</v>
      </c>
      <c r="C80" s="79">
        <f>'IV. Кап. інвестиції'!C13</f>
        <v>0</v>
      </c>
      <c r="D80" s="79">
        <f>'IV. Кап. інвестиції'!D13</f>
        <v>0</v>
      </c>
      <c r="E80" s="79">
        <f>'IV. Кап. інвестиції'!E13</f>
        <v>0</v>
      </c>
      <c r="F80" s="79">
        <f>'IV. Кап. інвестиції'!F13</f>
        <v>0</v>
      </c>
      <c r="G80" s="257">
        <f t="shared" si="12"/>
        <v>0</v>
      </c>
      <c r="H80" s="247"/>
    </row>
    <row r="81" spans="1:8" s="25" customFormat="1" ht="27.75" customHeight="1">
      <c r="A81" s="249" t="s">
        <v>197</v>
      </c>
      <c r="B81" s="146">
        <v>4000</v>
      </c>
      <c r="C81" s="75">
        <f>SUM(C82:C85)</f>
        <v>9798</v>
      </c>
      <c r="D81" s="75">
        <f>SUM(D82:D85)</f>
        <v>33</v>
      </c>
      <c r="E81" s="75">
        <f>SUM(E82:E85)</f>
        <v>6</v>
      </c>
      <c r="F81" s="75">
        <f>SUM(F82:F85)</f>
        <v>33</v>
      </c>
      <c r="G81" s="341">
        <f t="shared" si="12"/>
        <v>27</v>
      </c>
      <c r="H81" s="342">
        <f t="shared" si="13"/>
        <v>550</v>
      </c>
    </row>
    <row r="82" spans="1:8" s="25" customFormat="1" ht="33" customHeight="1">
      <c r="A82" s="5" t="s">
        <v>300</v>
      </c>
      <c r="B82" s="226" t="s">
        <v>198</v>
      </c>
      <c r="C82" s="79"/>
      <c r="D82" s="79"/>
      <c r="E82" s="79">
        <f>'6.2. Інша інфо_2'!M34</f>
        <v>0</v>
      </c>
      <c r="F82" s="79">
        <f>'6.2. Інша інфо_2'!N34</f>
        <v>0</v>
      </c>
      <c r="G82" s="257">
        <f t="shared" si="12"/>
        <v>0</v>
      </c>
      <c r="H82" s="247"/>
    </row>
    <row r="83" spans="1:8" s="25" customFormat="1" ht="33" customHeight="1">
      <c r="A83" s="5" t="s">
        <v>301</v>
      </c>
      <c r="B83" s="226" t="s">
        <v>199</v>
      </c>
      <c r="C83" s="79">
        <v>9696</v>
      </c>
      <c r="D83" s="79"/>
      <c r="E83" s="79">
        <f>'6.2. Інша інфо_2'!Q34</f>
        <v>0</v>
      </c>
      <c r="F83" s="79">
        <f>'6.2. Інша інфо_2'!R34</f>
        <v>0</v>
      </c>
      <c r="G83" s="257">
        <f t="shared" si="12"/>
        <v>0</v>
      </c>
      <c r="H83" s="247"/>
    </row>
    <row r="84" spans="1:8" s="25" customFormat="1" ht="33" customHeight="1">
      <c r="A84" s="5" t="s">
        <v>166</v>
      </c>
      <c r="B84" s="226" t="s">
        <v>200</v>
      </c>
      <c r="C84" s="79">
        <v>102</v>
      </c>
      <c r="D84" s="79">
        <v>33</v>
      </c>
      <c r="E84" s="79">
        <f>'6.2. Інша інфо_2'!U34</f>
        <v>6</v>
      </c>
      <c r="F84" s="79">
        <f>'6.2. Інша інфо_2'!V34</f>
        <v>33</v>
      </c>
      <c r="G84" s="257">
        <f t="shared" si="12"/>
        <v>27</v>
      </c>
      <c r="H84" s="247">
        <f t="shared" si="13"/>
        <v>550</v>
      </c>
    </row>
    <row r="85" spans="1:8" s="25" customFormat="1" ht="33" customHeight="1">
      <c r="A85" s="5" t="s">
        <v>302</v>
      </c>
      <c r="B85" s="226" t="s">
        <v>201</v>
      </c>
      <c r="C85" s="79"/>
      <c r="D85" s="79"/>
      <c r="E85" s="79">
        <f>'6.2. Інша інфо_2'!Y34</f>
        <v>0</v>
      </c>
      <c r="F85" s="79">
        <f>'6.2. Інша інфо_2'!Z34</f>
        <v>0</v>
      </c>
      <c r="G85" s="257">
        <f t="shared" si="12"/>
        <v>0</v>
      </c>
      <c r="H85" s="247"/>
    </row>
    <row r="86" spans="1:8" s="25" customFormat="1" ht="27.75" customHeight="1" thickBot="1">
      <c r="A86" s="444" t="s">
        <v>130</v>
      </c>
      <c r="B86" s="445"/>
      <c r="C86" s="445"/>
      <c r="D86" s="445"/>
      <c r="E86" s="445"/>
      <c r="F86" s="445"/>
      <c r="G86" s="445"/>
      <c r="H86" s="446"/>
    </row>
    <row r="87" spans="1:8" s="25" customFormat="1" ht="33" customHeight="1">
      <c r="A87" s="5" t="s">
        <v>271</v>
      </c>
      <c r="B87" s="6">
        <v>5040</v>
      </c>
      <c r="C87" s="28">
        <f>(C46/C25)*100</f>
        <v>0.18651745270450307</v>
      </c>
      <c r="D87" s="28">
        <f>(D46/D25)*100</f>
        <v>8.2457225314368165E-2</v>
      </c>
      <c r="E87" s="28">
        <f>(E46/E25)*100</f>
        <v>0.14552624166744907</v>
      </c>
      <c r="F87" s="28">
        <f>(F46/F25)*100</f>
        <v>8.2457225314368165E-2</v>
      </c>
      <c r="G87" s="344">
        <f t="shared" ref="G87" si="14">F87-E87</f>
        <v>-6.3069016353080903E-2</v>
      </c>
      <c r="H87" s="247">
        <f t="shared" ref="H87" si="15">(F87/E87)*100</f>
        <v>56.661413343440991</v>
      </c>
    </row>
    <row r="88" spans="1:8" s="25" customFormat="1" ht="33" customHeight="1">
      <c r="A88" s="5" t="s">
        <v>272</v>
      </c>
      <c r="B88" s="6">
        <v>5020</v>
      </c>
      <c r="C88" s="28">
        <f>(C46/C99)*100</f>
        <v>0.13483319207951305</v>
      </c>
      <c r="D88" s="28">
        <f>(D46/D99)*100</f>
        <v>6.5808415251100233E-2</v>
      </c>
      <c r="E88" s="28">
        <f>(E46/E99)*100</f>
        <v>0.12563832374159034</v>
      </c>
      <c r="F88" s="28">
        <f>(F46/F99)*100</f>
        <v>6.5808415251100233E-2</v>
      </c>
      <c r="G88" s="344">
        <f t="shared" ref="G88:G91" si="16">F88-E88</f>
        <v>-5.9829908490490108E-2</v>
      </c>
      <c r="H88" s="247">
        <f t="shared" ref="H88:H91" si="17">(F88/E88)*100</f>
        <v>52.379252835666037</v>
      </c>
    </row>
    <row r="89" spans="1:8" s="25" customFormat="1" ht="33" customHeight="1">
      <c r="A89" s="5" t="s">
        <v>273</v>
      </c>
      <c r="B89" s="6">
        <v>5030</v>
      </c>
      <c r="C89" s="28">
        <f>(C46/C100)*100</f>
        <v>0.14120304998587971</v>
      </c>
      <c r="D89" s="28">
        <f>(D46/D100)*100</f>
        <v>6.8998231920307046E-2</v>
      </c>
      <c r="E89" s="28">
        <f>(E46/E100)*100</f>
        <v>0.13023568457757426</v>
      </c>
      <c r="F89" s="28">
        <f>(F46/F100)*100</f>
        <v>6.8998231920307046E-2</v>
      </c>
      <c r="G89" s="344">
        <f t="shared" si="16"/>
        <v>-6.1237452657267211E-2</v>
      </c>
      <c r="H89" s="247">
        <f t="shared" si="17"/>
        <v>52.979513367711895</v>
      </c>
    </row>
    <row r="90" spans="1:8" s="25" customFormat="1" ht="33" customHeight="1">
      <c r="A90" s="5" t="s">
        <v>136</v>
      </c>
      <c r="B90" s="6">
        <v>5110</v>
      </c>
      <c r="C90" s="28">
        <f>C100/C103</f>
        <v>21.16737830913749</v>
      </c>
      <c r="D90" s="28">
        <f>D100/D103</f>
        <v>20.630782918149468</v>
      </c>
      <c r="E90" s="28">
        <f>E100/E103</f>
        <v>27.328358208955223</v>
      </c>
      <c r="F90" s="28">
        <f>F100/F103</f>
        <v>20.630782918149468</v>
      </c>
      <c r="G90" s="344">
        <f t="shared" si="16"/>
        <v>-6.6975752908057551</v>
      </c>
      <c r="H90" s="247">
        <f t="shared" si="17"/>
        <v>75.49221493806742</v>
      </c>
    </row>
    <row r="91" spans="1:8" s="25" customFormat="1" ht="33" customHeight="1" thickBot="1">
      <c r="A91" s="5" t="s">
        <v>274</v>
      </c>
      <c r="B91" s="6">
        <v>5220</v>
      </c>
      <c r="C91" s="28">
        <f>C96/C95</f>
        <v>0.22032531254200832</v>
      </c>
      <c r="D91" s="28">
        <f>D96/D95</f>
        <v>0.26752105210185528</v>
      </c>
      <c r="E91" s="28">
        <f>E96/E95</f>
        <v>0.26447008520137077</v>
      </c>
      <c r="F91" s="28">
        <f>F96/F95</f>
        <v>0.26752105210185528</v>
      </c>
      <c r="G91" s="344">
        <f t="shared" si="16"/>
        <v>3.0509669004845086E-3</v>
      </c>
      <c r="H91" s="247">
        <f t="shared" si="17"/>
        <v>101.15361512367701</v>
      </c>
    </row>
    <row r="92" spans="1:8" s="25" customFormat="1" ht="30.75" customHeight="1" thickBot="1">
      <c r="A92" s="426" t="s">
        <v>245</v>
      </c>
      <c r="B92" s="427"/>
      <c r="C92" s="427"/>
      <c r="D92" s="427"/>
      <c r="E92" s="427"/>
      <c r="F92" s="427"/>
      <c r="G92" s="427"/>
      <c r="H92" s="428"/>
    </row>
    <row r="93" spans="1:8" s="25" customFormat="1" ht="33" customHeight="1">
      <c r="A93" s="249" t="s">
        <v>265</v>
      </c>
      <c r="B93" s="6">
        <v>6000</v>
      </c>
      <c r="C93" s="255">
        <v>23200</v>
      </c>
      <c r="D93" s="255">
        <v>21833</v>
      </c>
      <c r="E93" s="255">
        <v>23395</v>
      </c>
      <c r="F93" s="255">
        <f>D93</f>
        <v>21833</v>
      </c>
      <c r="G93" s="341">
        <f t="shared" ref="G93" si="18">F93-E93</f>
        <v>-1562</v>
      </c>
      <c r="H93" s="342">
        <f t="shared" ref="H93" si="19">(F93/E93)*100</f>
        <v>93.323359692241937</v>
      </c>
    </row>
    <row r="94" spans="1:8" s="25" customFormat="1" ht="33" customHeight="1">
      <c r="A94" s="5" t="s">
        <v>266</v>
      </c>
      <c r="B94" s="6">
        <v>6001</v>
      </c>
      <c r="C94" s="256">
        <f>C95-C96</f>
        <v>23200</v>
      </c>
      <c r="D94" s="256">
        <f>D95-D96</f>
        <v>21833</v>
      </c>
      <c r="E94" s="256">
        <f>E95-E96</f>
        <v>23395</v>
      </c>
      <c r="F94" s="256">
        <f>D94</f>
        <v>21833</v>
      </c>
      <c r="G94" s="257">
        <f>F94-E94</f>
        <v>-1562</v>
      </c>
      <c r="H94" s="247">
        <f t="shared" ref="H94:H106" si="20">(F94/E94)*100</f>
        <v>93.323359692241937</v>
      </c>
    </row>
    <row r="95" spans="1:8" s="25" customFormat="1" ht="33" customHeight="1">
      <c r="A95" s="5" t="s">
        <v>267</v>
      </c>
      <c r="B95" s="6">
        <v>6002</v>
      </c>
      <c r="C95" s="256">
        <v>29756</v>
      </c>
      <c r="D95" s="256">
        <v>29807</v>
      </c>
      <c r="E95" s="256">
        <v>31807</v>
      </c>
      <c r="F95" s="256">
        <f t="shared" ref="F95:F102" si="21">D95</f>
        <v>29807</v>
      </c>
      <c r="G95" s="257">
        <f t="shared" ref="G95:G106" si="22">F95-E95</f>
        <v>-2000</v>
      </c>
      <c r="H95" s="247">
        <f t="shared" si="20"/>
        <v>93.712075958122426</v>
      </c>
    </row>
    <row r="96" spans="1:8" s="25" customFormat="1" ht="27" customHeight="1">
      <c r="A96" s="5" t="s">
        <v>268</v>
      </c>
      <c r="B96" s="6">
        <v>6003</v>
      </c>
      <c r="C96" s="256">
        <v>6556</v>
      </c>
      <c r="D96" s="256">
        <v>7974</v>
      </c>
      <c r="E96" s="256">
        <v>8412</v>
      </c>
      <c r="F96" s="256">
        <f t="shared" si="21"/>
        <v>7974</v>
      </c>
      <c r="G96" s="257">
        <f t="shared" si="22"/>
        <v>-438</v>
      </c>
      <c r="H96" s="247">
        <f t="shared" si="20"/>
        <v>94.793152639087026</v>
      </c>
    </row>
    <row r="97" spans="1:8" s="25" customFormat="1" ht="33" customHeight="1">
      <c r="A97" s="5" t="s">
        <v>269</v>
      </c>
      <c r="B97" s="6">
        <v>6010</v>
      </c>
      <c r="C97" s="256">
        <v>2735</v>
      </c>
      <c r="D97" s="256">
        <v>2480</v>
      </c>
      <c r="E97" s="256">
        <v>1279</v>
      </c>
      <c r="F97" s="256">
        <f t="shared" si="21"/>
        <v>2480</v>
      </c>
      <c r="G97" s="257">
        <f t="shared" si="22"/>
        <v>1201</v>
      </c>
      <c r="H97" s="247">
        <f t="shared" si="20"/>
        <v>193.90148553557466</v>
      </c>
    </row>
    <row r="98" spans="1:8" s="25" customFormat="1" ht="33" customHeight="1">
      <c r="A98" s="5" t="s">
        <v>345</v>
      </c>
      <c r="B98" s="226">
        <v>6011</v>
      </c>
      <c r="C98" s="256">
        <v>939</v>
      </c>
      <c r="D98" s="256">
        <v>1394</v>
      </c>
      <c r="E98" s="256">
        <v>990</v>
      </c>
      <c r="F98" s="256">
        <f t="shared" si="21"/>
        <v>1394</v>
      </c>
      <c r="G98" s="257">
        <f t="shared" si="22"/>
        <v>404</v>
      </c>
      <c r="H98" s="247">
        <f t="shared" si="20"/>
        <v>140.8080808080808</v>
      </c>
    </row>
    <row r="99" spans="1:8" s="25" customFormat="1" ht="27.75" customHeight="1">
      <c r="A99" s="251" t="s">
        <v>151</v>
      </c>
      <c r="B99" s="146">
        <v>6020</v>
      </c>
      <c r="C99" s="255">
        <v>25958</v>
      </c>
      <c r="D99" s="255">
        <f>D93+D97</f>
        <v>24313</v>
      </c>
      <c r="E99" s="255">
        <f>E93+E97</f>
        <v>24674</v>
      </c>
      <c r="F99" s="255">
        <f>F93+F97</f>
        <v>24313</v>
      </c>
      <c r="G99" s="341">
        <f t="shared" si="22"/>
        <v>-361</v>
      </c>
      <c r="H99" s="342">
        <f t="shared" si="20"/>
        <v>98.536921455783414</v>
      </c>
    </row>
    <row r="100" spans="1:8" s="25" customFormat="1" ht="33" customHeight="1">
      <c r="A100" s="5" t="s">
        <v>102</v>
      </c>
      <c r="B100" s="6">
        <v>6030</v>
      </c>
      <c r="C100" s="256">
        <v>24787</v>
      </c>
      <c r="D100" s="256">
        <v>23189</v>
      </c>
      <c r="E100" s="256">
        <v>23803</v>
      </c>
      <c r="F100" s="256">
        <f t="shared" si="21"/>
        <v>23189</v>
      </c>
      <c r="G100" s="257">
        <f t="shared" si="22"/>
        <v>-614</v>
      </c>
      <c r="H100" s="247">
        <f t="shared" si="20"/>
        <v>97.420493215140951</v>
      </c>
    </row>
    <row r="101" spans="1:8" s="25" customFormat="1" ht="33" customHeight="1">
      <c r="A101" s="5" t="s">
        <v>109</v>
      </c>
      <c r="B101" s="6">
        <v>6040</v>
      </c>
      <c r="C101" s="256"/>
      <c r="D101" s="256"/>
      <c r="E101" s="256"/>
      <c r="F101" s="256"/>
      <c r="G101" s="257">
        <f t="shared" si="22"/>
        <v>0</v>
      </c>
      <c r="H101" s="247"/>
    </row>
    <row r="102" spans="1:8" s="25" customFormat="1" ht="33" customHeight="1">
      <c r="A102" s="5" t="s">
        <v>110</v>
      </c>
      <c r="B102" s="226">
        <v>6050</v>
      </c>
      <c r="C102" s="256">
        <v>1171</v>
      </c>
      <c r="D102" s="256">
        <v>1124</v>
      </c>
      <c r="E102" s="256">
        <v>871</v>
      </c>
      <c r="F102" s="256">
        <f t="shared" si="21"/>
        <v>1124</v>
      </c>
      <c r="G102" s="257">
        <f t="shared" si="22"/>
        <v>253</v>
      </c>
      <c r="H102" s="247">
        <f t="shared" si="20"/>
        <v>129.04707233065443</v>
      </c>
    </row>
    <row r="103" spans="1:8" s="25" customFormat="1" ht="27.75" customHeight="1">
      <c r="A103" s="251" t="s">
        <v>152</v>
      </c>
      <c r="B103" s="146">
        <v>6060</v>
      </c>
      <c r="C103" s="255">
        <f>SUM(C101:C102)</f>
        <v>1171</v>
      </c>
      <c r="D103" s="255">
        <f>SUM(D101:D102)</f>
        <v>1124</v>
      </c>
      <c r="E103" s="255">
        <f>SUM(E101:E102)</f>
        <v>871</v>
      </c>
      <c r="F103" s="255">
        <f>SUM(F101:F102)</f>
        <v>1124</v>
      </c>
      <c r="G103" s="341">
        <f t="shared" si="22"/>
        <v>253</v>
      </c>
      <c r="H103" s="342">
        <f t="shared" si="20"/>
        <v>129.04707233065443</v>
      </c>
    </row>
    <row r="104" spans="1:8" s="25" customFormat="1" ht="28.5" customHeight="1">
      <c r="A104" s="5" t="s">
        <v>333</v>
      </c>
      <c r="B104" s="6">
        <v>6070</v>
      </c>
      <c r="C104" s="256"/>
      <c r="D104" s="256"/>
      <c r="E104" s="256"/>
      <c r="F104" s="256"/>
      <c r="G104" s="257">
        <f t="shared" si="22"/>
        <v>0</v>
      </c>
      <c r="H104" s="247"/>
    </row>
    <row r="105" spans="1:8" s="25" customFormat="1" ht="28.5" customHeight="1">
      <c r="A105" s="5" t="s">
        <v>334</v>
      </c>
      <c r="B105" s="226">
        <v>6080</v>
      </c>
      <c r="C105" s="256"/>
      <c r="D105" s="256"/>
      <c r="E105" s="256"/>
      <c r="F105" s="256"/>
      <c r="G105" s="257">
        <f t="shared" si="22"/>
        <v>0</v>
      </c>
      <c r="H105" s="247"/>
    </row>
    <row r="106" spans="1:8" s="25" customFormat="1" ht="27.75" customHeight="1">
      <c r="A106" s="251" t="s">
        <v>335</v>
      </c>
      <c r="B106" s="146">
        <v>6090</v>
      </c>
      <c r="C106" s="255">
        <f>C100+C103</f>
        <v>25958</v>
      </c>
      <c r="D106" s="255">
        <f>D100+D103</f>
        <v>24313</v>
      </c>
      <c r="E106" s="255">
        <f>E100+E103</f>
        <v>24674</v>
      </c>
      <c r="F106" s="255">
        <f>F100+F103</f>
        <v>24313</v>
      </c>
      <c r="G106" s="341">
        <f t="shared" si="22"/>
        <v>-361</v>
      </c>
      <c r="H106" s="342">
        <f t="shared" si="20"/>
        <v>98.536921455783414</v>
      </c>
    </row>
    <row r="107" spans="1:8" s="25" customFormat="1" ht="27.75" customHeight="1" thickBot="1">
      <c r="A107" s="251" t="s">
        <v>336</v>
      </c>
      <c r="B107" s="252">
        <v>6099</v>
      </c>
      <c r="C107" s="250">
        <f>C99-C106</f>
        <v>0</v>
      </c>
      <c r="D107" s="250">
        <f>D99-D106</f>
        <v>0</v>
      </c>
      <c r="E107" s="250">
        <f>E99-E106</f>
        <v>0</v>
      </c>
      <c r="F107" s="250">
        <f>F99-F106</f>
        <v>0</v>
      </c>
      <c r="G107" s="98">
        <f t="shared" ref="G107" si="23">D107-C107</f>
        <v>0</v>
      </c>
      <c r="H107" s="272" t="e">
        <f t="shared" ref="H107" si="24">(D107/C107)*100</f>
        <v>#DIV/0!</v>
      </c>
    </row>
    <row r="108" spans="1:8" s="25" customFormat="1" ht="26.25" customHeight="1" thickBot="1">
      <c r="A108" s="433" t="s">
        <v>246</v>
      </c>
      <c r="B108" s="434"/>
      <c r="C108" s="434"/>
      <c r="D108" s="434"/>
      <c r="E108" s="434"/>
      <c r="F108" s="434"/>
      <c r="G108" s="434"/>
      <c r="H108" s="435"/>
    </row>
    <row r="109" spans="1:8" s="25" customFormat="1" ht="27.75" customHeight="1">
      <c r="A109" s="251" t="s">
        <v>287</v>
      </c>
      <c r="B109" s="146" t="s">
        <v>247</v>
      </c>
      <c r="C109" s="250">
        <f>SUM(C110:C112)</f>
        <v>0</v>
      </c>
      <c r="D109" s="250">
        <f>SUM(D110:D112)</f>
        <v>0</v>
      </c>
      <c r="E109" s="250">
        <f>SUM(E110:E112)</f>
        <v>0</v>
      </c>
      <c r="F109" s="250">
        <f>SUM(F110:F112)</f>
        <v>0</v>
      </c>
      <c r="G109" s="98">
        <f t="shared" ref="G109:G116" si="25">F109-E109</f>
        <v>0</v>
      </c>
      <c r="H109" s="272" t="e">
        <f t="shared" ref="H109:H116" si="26">(F109/E109)*100</f>
        <v>#DIV/0!</v>
      </c>
    </row>
    <row r="110" spans="1:8" s="25" customFormat="1" ht="30" customHeight="1">
      <c r="A110" s="5" t="s">
        <v>303</v>
      </c>
      <c r="B110" s="6" t="s">
        <v>249</v>
      </c>
      <c r="C110" s="28"/>
      <c r="D110" s="28"/>
      <c r="E110" s="28">
        <f>'6.1. Інша інфо_1'!F62</f>
        <v>0</v>
      </c>
      <c r="F110" s="28">
        <f>'6.1. Інша інфо_1'!H62</f>
        <v>0</v>
      </c>
      <c r="G110" s="98">
        <f t="shared" si="25"/>
        <v>0</v>
      </c>
      <c r="H110" s="273" t="e">
        <f t="shared" si="26"/>
        <v>#DIV/0!</v>
      </c>
    </row>
    <row r="111" spans="1:8" s="25" customFormat="1" ht="29.25" customHeight="1">
      <c r="A111" s="5" t="s">
        <v>304</v>
      </c>
      <c r="B111" s="6" t="s">
        <v>250</v>
      </c>
      <c r="C111" s="28"/>
      <c r="D111" s="28"/>
      <c r="E111" s="28">
        <f>'6.1. Інша інфо_1'!F65</f>
        <v>0</v>
      </c>
      <c r="F111" s="28">
        <f>'6.1. Інша інфо_1'!H65</f>
        <v>0</v>
      </c>
      <c r="G111" s="98">
        <f t="shared" si="25"/>
        <v>0</v>
      </c>
      <c r="H111" s="273" t="e">
        <f t="shared" si="26"/>
        <v>#DIV/0!</v>
      </c>
    </row>
    <row r="112" spans="1:8" s="25" customFormat="1" ht="33" customHeight="1">
      <c r="A112" s="5" t="s">
        <v>305</v>
      </c>
      <c r="B112" s="6" t="s">
        <v>251</v>
      </c>
      <c r="C112" s="28"/>
      <c r="D112" s="28"/>
      <c r="E112" s="28">
        <f>'6.1. Інша інфо_1'!F68</f>
        <v>0</v>
      </c>
      <c r="F112" s="28">
        <f>'6.1. Інша інфо_1'!H68</f>
        <v>0</v>
      </c>
      <c r="G112" s="98">
        <f t="shared" si="25"/>
        <v>0</v>
      </c>
      <c r="H112" s="273" t="e">
        <f t="shared" si="26"/>
        <v>#DIV/0!</v>
      </c>
    </row>
    <row r="113" spans="1:9" s="25" customFormat="1" ht="27.75" customHeight="1">
      <c r="A113" s="251" t="s">
        <v>288</v>
      </c>
      <c r="B113" s="146" t="s">
        <v>248</v>
      </c>
      <c r="C113" s="250">
        <f>SUM(C114:C116)</f>
        <v>0</v>
      </c>
      <c r="D113" s="250">
        <f>SUM(D114:D116)</f>
        <v>0</v>
      </c>
      <c r="E113" s="250">
        <f>SUM(E114:E116)</f>
        <v>0</v>
      </c>
      <c r="F113" s="250">
        <f>SUM(F114:F116)</f>
        <v>0</v>
      </c>
      <c r="G113" s="98">
        <f t="shared" si="25"/>
        <v>0</v>
      </c>
      <c r="H113" s="272" t="e">
        <f t="shared" si="26"/>
        <v>#DIV/0!</v>
      </c>
    </row>
    <row r="114" spans="1:9" s="25" customFormat="1" ht="29.25" customHeight="1">
      <c r="A114" s="5" t="s">
        <v>303</v>
      </c>
      <c r="B114" s="6" t="s">
        <v>252</v>
      </c>
      <c r="C114" s="28"/>
      <c r="D114" s="28"/>
      <c r="E114" s="28">
        <f>'6.1. Інша інфо_1'!J62</f>
        <v>0</v>
      </c>
      <c r="F114" s="28">
        <f>'6.1. Інша інфо_1'!L62</f>
        <v>0</v>
      </c>
      <c r="G114" s="98">
        <f t="shared" si="25"/>
        <v>0</v>
      </c>
      <c r="H114" s="273" t="e">
        <f t="shared" si="26"/>
        <v>#DIV/0!</v>
      </c>
    </row>
    <row r="115" spans="1:9" s="25" customFormat="1" ht="28.5" customHeight="1">
      <c r="A115" s="5" t="s">
        <v>304</v>
      </c>
      <c r="B115" s="6" t="s">
        <v>253</v>
      </c>
      <c r="C115" s="28"/>
      <c r="D115" s="28"/>
      <c r="E115" s="28">
        <f>'6.1. Інша інфо_1'!J65</f>
        <v>0</v>
      </c>
      <c r="F115" s="28">
        <f>'6.1. Інша інфо_1'!L65</f>
        <v>0</v>
      </c>
      <c r="G115" s="98">
        <f t="shared" si="25"/>
        <v>0</v>
      </c>
      <c r="H115" s="273" t="e">
        <f t="shared" si="26"/>
        <v>#DIV/0!</v>
      </c>
    </row>
    <row r="116" spans="1:9" s="25" customFormat="1" ht="26.25" customHeight="1" thickBot="1">
      <c r="A116" s="5" t="s">
        <v>305</v>
      </c>
      <c r="B116" s="6" t="s">
        <v>254</v>
      </c>
      <c r="C116" s="28"/>
      <c r="D116" s="28"/>
      <c r="E116" s="28">
        <f>'6.1. Інша інфо_1'!J68</f>
        <v>0</v>
      </c>
      <c r="F116" s="28">
        <f>'6.1. Інша інфо_1'!L68</f>
        <v>0</v>
      </c>
      <c r="G116" s="98">
        <f t="shared" si="25"/>
        <v>0</v>
      </c>
      <c r="H116" s="273" t="e">
        <f t="shared" si="26"/>
        <v>#DIV/0!</v>
      </c>
    </row>
    <row r="117" spans="1:9" s="25" customFormat="1" ht="26.25" customHeight="1" thickBot="1">
      <c r="A117" s="433" t="s">
        <v>255</v>
      </c>
      <c r="B117" s="434"/>
      <c r="C117" s="434"/>
      <c r="D117" s="434"/>
      <c r="E117" s="434"/>
      <c r="F117" s="434"/>
      <c r="G117" s="434"/>
      <c r="H117" s="435"/>
    </row>
    <row r="118" spans="1:9" s="25" customFormat="1" ht="50.25" customHeight="1">
      <c r="A118" s="249" t="s">
        <v>534</v>
      </c>
      <c r="B118" s="253" t="s">
        <v>256</v>
      </c>
      <c r="C118" s="241">
        <f>SUM(C119:C121)</f>
        <v>121</v>
      </c>
      <c r="D118" s="241">
        <f>SUM(D119:D121)</f>
        <v>121</v>
      </c>
      <c r="E118" s="241">
        <f>SUM(E119:E121)</f>
        <v>123</v>
      </c>
      <c r="F118" s="241">
        <f>SUM(F119:F121)</f>
        <v>121</v>
      </c>
      <c r="G118" s="341">
        <f t="shared" ref="G118" si="27">F118-E118</f>
        <v>-2</v>
      </c>
      <c r="H118" s="342">
        <f t="shared" ref="H118" si="28">(F118/E118)*100</f>
        <v>98.373983739837399</v>
      </c>
    </row>
    <row r="119" spans="1:9" s="25" customFormat="1" ht="27" customHeight="1">
      <c r="A119" s="5" t="s">
        <v>162</v>
      </c>
      <c r="B119" s="6" t="s">
        <v>257</v>
      </c>
      <c r="C119" s="254">
        <f>'6.1. Інша інфо_1'!C10</f>
        <v>1</v>
      </c>
      <c r="D119" s="254">
        <f>F119</f>
        <v>1</v>
      </c>
      <c r="E119" s="254">
        <f>'6.1. Інша інфо_1'!F10</f>
        <v>1</v>
      </c>
      <c r="F119" s="254">
        <f>'6.1. Інша інфо_1'!I10</f>
        <v>1</v>
      </c>
      <c r="G119" s="257">
        <f t="shared" ref="G119:G126" si="29">F119-E119</f>
        <v>0</v>
      </c>
      <c r="H119" s="247">
        <f t="shared" ref="H119:H126" si="30">(F119/E119)*100</f>
        <v>100</v>
      </c>
    </row>
    <row r="120" spans="1:9" s="25" customFormat="1" ht="28.5" customHeight="1">
      <c r="A120" s="5" t="s">
        <v>161</v>
      </c>
      <c r="B120" s="6" t="s">
        <v>258</v>
      </c>
      <c r="C120" s="254">
        <f>'6.1. Інша інфо_1'!C11</f>
        <v>8</v>
      </c>
      <c r="D120" s="254">
        <f t="shared" ref="D120:D121" si="31">F120</f>
        <v>8</v>
      </c>
      <c r="E120" s="254">
        <f>'6.1. Інша інфо_1'!F11</f>
        <v>7</v>
      </c>
      <c r="F120" s="254">
        <f>'6.1. Інша інфо_1'!I11</f>
        <v>8</v>
      </c>
      <c r="G120" s="257">
        <f t="shared" si="29"/>
        <v>1</v>
      </c>
      <c r="H120" s="247">
        <f t="shared" si="30"/>
        <v>114.28571428571428</v>
      </c>
    </row>
    <row r="121" spans="1:9" s="25" customFormat="1" ht="27" customHeight="1">
      <c r="A121" s="5" t="s">
        <v>163</v>
      </c>
      <c r="B121" s="6" t="s">
        <v>259</v>
      </c>
      <c r="C121" s="254">
        <f>'6.1. Інша інфо_1'!C12</f>
        <v>112</v>
      </c>
      <c r="D121" s="254">
        <f t="shared" si="31"/>
        <v>112</v>
      </c>
      <c r="E121" s="254">
        <f>'6.1. Інша інфо_1'!F12</f>
        <v>115</v>
      </c>
      <c r="F121" s="254">
        <f>'6.1. Інша інфо_1'!I12</f>
        <v>112</v>
      </c>
      <c r="G121" s="257">
        <f t="shared" si="29"/>
        <v>-3</v>
      </c>
      <c r="H121" s="247">
        <f t="shared" si="30"/>
        <v>97.391304347826093</v>
      </c>
    </row>
    <row r="122" spans="1:9" s="25" customFormat="1" ht="27.75" customHeight="1">
      <c r="A122" s="251" t="s">
        <v>5</v>
      </c>
      <c r="B122" s="146" t="s">
        <v>260</v>
      </c>
      <c r="C122" s="255">
        <f>C54</f>
        <v>12137</v>
      </c>
      <c r="D122" s="255">
        <f>D54</f>
        <v>12682</v>
      </c>
      <c r="E122" s="255">
        <f>E54</f>
        <v>13292</v>
      </c>
      <c r="F122" s="255">
        <f>F54</f>
        <v>12682</v>
      </c>
      <c r="G122" s="341">
        <f t="shared" si="29"/>
        <v>-610</v>
      </c>
      <c r="H122" s="342">
        <f t="shared" si="30"/>
        <v>95.410773397532353</v>
      </c>
    </row>
    <row r="123" spans="1:9" s="25" customFormat="1" ht="44.25" customHeight="1">
      <c r="A123" s="249" t="s">
        <v>556</v>
      </c>
      <c r="B123" s="253" t="s">
        <v>261</v>
      </c>
      <c r="C123" s="75">
        <f>'6.1. Інша інфо_1'!C21:E21</f>
        <v>8359</v>
      </c>
      <c r="D123" s="255">
        <f>'6.1. Інша інфо_1'!I21</f>
        <v>8734</v>
      </c>
      <c r="E123" s="75">
        <f>'6.1. Інша інфо_1'!F21</f>
        <v>9005</v>
      </c>
      <c r="F123" s="75">
        <f>'6.1. Інша інфо_1'!I21</f>
        <v>8734</v>
      </c>
      <c r="G123" s="341">
        <f t="shared" si="29"/>
        <v>-271</v>
      </c>
      <c r="H123" s="342">
        <f t="shared" si="30"/>
        <v>96.990560799555809</v>
      </c>
    </row>
    <row r="124" spans="1:9" s="25" customFormat="1" ht="28.5" customHeight="1">
      <c r="A124" s="5" t="s">
        <v>162</v>
      </c>
      <c r="B124" s="6" t="s">
        <v>262</v>
      </c>
      <c r="C124" s="256">
        <f>'6.1. Інша інфо_1'!C22:E22</f>
        <v>40917</v>
      </c>
      <c r="D124" s="256">
        <f>'6.1. Інша інфо_1'!I22</f>
        <v>32417</v>
      </c>
      <c r="E124" s="256">
        <f>'6.1. Інша інфо_1'!F22</f>
        <v>30417</v>
      </c>
      <c r="F124" s="256">
        <f>'6.1. Інша інфо_1'!I22</f>
        <v>32417</v>
      </c>
      <c r="G124" s="257">
        <f t="shared" si="29"/>
        <v>2000</v>
      </c>
      <c r="H124" s="247">
        <f t="shared" si="30"/>
        <v>106.57527040799553</v>
      </c>
    </row>
    <row r="125" spans="1:9" s="25" customFormat="1" ht="30" customHeight="1">
      <c r="A125" s="5" t="s">
        <v>161</v>
      </c>
      <c r="B125" s="6" t="s">
        <v>263</v>
      </c>
      <c r="C125" s="256">
        <f>'6.1. Інша інфо_1'!C23:E23</f>
        <v>13198</v>
      </c>
      <c r="D125" s="256">
        <f>'6.1. Інша інфо_1'!I23</f>
        <v>14073</v>
      </c>
      <c r="E125" s="256">
        <f>'6.1. Інша інфо_1'!F23</f>
        <v>15131</v>
      </c>
      <c r="F125" s="256">
        <f>'6.1. Інша інфо_1'!I23</f>
        <v>14073</v>
      </c>
      <c r="G125" s="257">
        <f t="shared" si="29"/>
        <v>-1058</v>
      </c>
      <c r="H125" s="247">
        <f t="shared" si="30"/>
        <v>93.007732469764065</v>
      </c>
    </row>
    <row r="126" spans="1:9" s="25" customFormat="1" ht="33" customHeight="1">
      <c r="A126" s="5" t="s">
        <v>163</v>
      </c>
      <c r="B126" s="226" t="s">
        <v>264</v>
      </c>
      <c r="C126" s="256">
        <f>'6.1. Інша інфо_1'!C24:E24</f>
        <v>7722</v>
      </c>
      <c r="D126" s="256">
        <f>'6.1. Інша інфо_1'!I24</f>
        <v>8141</v>
      </c>
      <c r="E126" s="256">
        <f>'6.1. Інша інфо_1'!F24</f>
        <v>8446</v>
      </c>
      <c r="F126" s="256">
        <f>'6.1. Інша інфо_1'!I24</f>
        <v>8141</v>
      </c>
      <c r="G126" s="257">
        <f t="shared" si="29"/>
        <v>-305</v>
      </c>
      <c r="H126" s="247">
        <f t="shared" si="30"/>
        <v>96.388823111532091</v>
      </c>
    </row>
    <row r="127" spans="1:9" s="292" customFormat="1" ht="46.5" customHeight="1">
      <c r="A127" s="289" t="s">
        <v>542</v>
      </c>
      <c r="B127" s="290"/>
      <c r="C127" s="415" t="s">
        <v>547</v>
      </c>
      <c r="D127" s="415"/>
      <c r="E127" s="291"/>
      <c r="F127" s="416" t="s">
        <v>541</v>
      </c>
      <c r="G127" s="416"/>
      <c r="H127" s="416"/>
    </row>
    <row r="128" spans="1:9" s="296" customFormat="1" ht="20.100000000000001" customHeight="1">
      <c r="A128" s="293" t="s">
        <v>368</v>
      </c>
      <c r="B128" s="294"/>
      <c r="C128" s="417" t="s">
        <v>66</v>
      </c>
      <c r="D128" s="417"/>
      <c r="E128" s="294"/>
      <c r="F128" s="418" t="s">
        <v>77</v>
      </c>
      <c r="G128" s="418"/>
      <c r="H128" s="418"/>
      <c r="I128" s="295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  <row r="208" spans="1:1">
      <c r="A208" s="32"/>
    </row>
    <row r="209" spans="1:1">
      <c r="A209" s="32"/>
    </row>
    <row r="210" spans="1:1">
      <c r="A210" s="32"/>
    </row>
    <row r="211" spans="1:1">
      <c r="A211" s="32"/>
    </row>
    <row r="212" spans="1:1">
      <c r="A212" s="32"/>
    </row>
    <row r="213" spans="1:1">
      <c r="A213" s="32"/>
    </row>
    <row r="214" spans="1:1">
      <c r="A214" s="32"/>
    </row>
    <row r="215" spans="1:1">
      <c r="A215" s="32"/>
    </row>
    <row r="216" spans="1:1">
      <c r="A216" s="32"/>
    </row>
    <row r="217" spans="1:1">
      <c r="A217" s="32"/>
    </row>
    <row r="218" spans="1:1">
      <c r="A218" s="32"/>
    </row>
    <row r="219" spans="1:1">
      <c r="A219" s="32"/>
    </row>
    <row r="220" spans="1:1">
      <c r="A220" s="32"/>
    </row>
    <row r="221" spans="1:1">
      <c r="A221" s="32"/>
    </row>
    <row r="222" spans="1:1">
      <c r="A222" s="32"/>
    </row>
    <row r="223" spans="1:1">
      <c r="A223" s="32"/>
    </row>
    <row r="224" spans="1:1">
      <c r="A224" s="32"/>
    </row>
    <row r="225" spans="1:1">
      <c r="A225" s="32"/>
    </row>
    <row r="226" spans="1:1">
      <c r="A226" s="32"/>
    </row>
    <row r="227" spans="1:1">
      <c r="A227" s="32"/>
    </row>
    <row r="228" spans="1:1">
      <c r="A228" s="32"/>
    </row>
    <row r="229" spans="1:1">
      <c r="A229" s="32"/>
    </row>
    <row r="230" spans="1:1">
      <c r="A230" s="32"/>
    </row>
    <row r="231" spans="1:1">
      <c r="A231" s="32"/>
    </row>
    <row r="232" spans="1:1">
      <c r="A232" s="32"/>
    </row>
    <row r="233" spans="1:1">
      <c r="A233" s="32"/>
    </row>
    <row r="234" spans="1:1">
      <c r="A234" s="32"/>
    </row>
    <row r="235" spans="1:1">
      <c r="A235" s="32"/>
    </row>
    <row r="236" spans="1:1">
      <c r="A236" s="32"/>
    </row>
    <row r="237" spans="1:1">
      <c r="A237" s="32"/>
    </row>
    <row r="238" spans="1:1">
      <c r="A238" s="32"/>
    </row>
    <row r="239" spans="1:1">
      <c r="A239" s="32"/>
    </row>
    <row r="240" spans="1:1">
      <c r="A240" s="32"/>
    </row>
    <row r="241" spans="1:1">
      <c r="A241" s="32"/>
    </row>
    <row r="242" spans="1:1">
      <c r="A242" s="32"/>
    </row>
    <row r="243" spans="1:1">
      <c r="A243" s="32"/>
    </row>
    <row r="244" spans="1:1">
      <c r="A244" s="32"/>
    </row>
    <row r="245" spans="1:1">
      <c r="A245" s="32"/>
    </row>
    <row r="246" spans="1:1">
      <c r="A246" s="32"/>
    </row>
    <row r="247" spans="1:1">
      <c r="A247" s="32"/>
    </row>
    <row r="248" spans="1:1">
      <c r="A248" s="32"/>
    </row>
    <row r="249" spans="1:1">
      <c r="A249" s="32"/>
    </row>
    <row r="250" spans="1:1">
      <c r="A250" s="32"/>
    </row>
    <row r="251" spans="1:1">
      <c r="A251" s="32"/>
    </row>
    <row r="252" spans="1:1">
      <c r="A252" s="32"/>
    </row>
    <row r="253" spans="1:1">
      <c r="A253" s="32"/>
    </row>
    <row r="254" spans="1:1">
      <c r="A254" s="32"/>
    </row>
    <row r="255" spans="1:1">
      <c r="A255" s="32"/>
    </row>
    <row r="256" spans="1:1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2"/>
    </row>
    <row r="262" spans="1:1">
      <c r="A262" s="32"/>
    </row>
    <row r="263" spans="1:1">
      <c r="A263" s="32"/>
    </row>
    <row r="264" spans="1:1">
      <c r="A264" s="32"/>
    </row>
    <row r="265" spans="1:1">
      <c r="A265" s="32"/>
    </row>
    <row r="266" spans="1:1">
      <c r="A266" s="32"/>
    </row>
    <row r="267" spans="1:1">
      <c r="A267" s="32"/>
    </row>
    <row r="268" spans="1:1">
      <c r="A268" s="32"/>
    </row>
    <row r="269" spans="1:1">
      <c r="A269" s="32"/>
    </row>
    <row r="270" spans="1:1">
      <c r="A270" s="32"/>
    </row>
    <row r="271" spans="1:1">
      <c r="A271" s="32"/>
    </row>
    <row r="272" spans="1:1">
      <c r="A272" s="32"/>
    </row>
    <row r="273" spans="1:1">
      <c r="A273" s="32"/>
    </row>
    <row r="274" spans="1:1">
      <c r="A274" s="32"/>
    </row>
    <row r="275" spans="1:1">
      <c r="A275" s="32"/>
    </row>
    <row r="276" spans="1:1">
      <c r="A276" s="32"/>
    </row>
    <row r="277" spans="1:1">
      <c r="A277" s="32"/>
    </row>
    <row r="278" spans="1:1">
      <c r="A278" s="32"/>
    </row>
    <row r="279" spans="1:1">
      <c r="A279" s="32"/>
    </row>
    <row r="280" spans="1:1">
      <c r="A280" s="32"/>
    </row>
    <row r="281" spans="1:1">
      <c r="A281" s="32"/>
    </row>
    <row r="282" spans="1:1">
      <c r="A282" s="32"/>
    </row>
    <row r="283" spans="1:1">
      <c r="A283" s="32"/>
    </row>
    <row r="284" spans="1:1">
      <c r="A284" s="32"/>
    </row>
    <row r="285" spans="1:1">
      <c r="A285" s="32"/>
    </row>
    <row r="286" spans="1:1">
      <c r="A286" s="32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  <row r="325" spans="1:1">
      <c r="A325" s="33"/>
    </row>
    <row r="326" spans="1:1">
      <c r="A326" s="33"/>
    </row>
    <row r="327" spans="1:1">
      <c r="A327" s="33"/>
    </row>
    <row r="328" spans="1:1">
      <c r="A328" s="33"/>
    </row>
    <row r="329" spans="1:1">
      <c r="A329" s="33"/>
    </row>
    <row r="330" spans="1:1">
      <c r="A330" s="33"/>
    </row>
    <row r="331" spans="1:1">
      <c r="A331" s="33"/>
    </row>
    <row r="332" spans="1:1">
      <c r="A332" s="33"/>
    </row>
    <row r="333" spans="1:1">
      <c r="A333" s="33"/>
    </row>
    <row r="334" spans="1:1">
      <c r="A334" s="33"/>
    </row>
    <row r="335" spans="1:1">
      <c r="A335" s="33"/>
    </row>
    <row r="336" spans="1:1">
      <c r="A336" s="33"/>
    </row>
    <row r="337" spans="1:1">
      <c r="A337" s="33"/>
    </row>
    <row r="338" spans="1:1">
      <c r="A338" s="33"/>
    </row>
    <row r="339" spans="1:1">
      <c r="A339" s="33"/>
    </row>
    <row r="340" spans="1:1">
      <c r="A340" s="33"/>
    </row>
    <row r="341" spans="1:1">
      <c r="A341" s="33"/>
    </row>
    <row r="342" spans="1:1">
      <c r="A342" s="33"/>
    </row>
    <row r="343" spans="1:1">
      <c r="A343" s="33"/>
    </row>
    <row r="344" spans="1:1">
      <c r="A344" s="33"/>
    </row>
    <row r="345" spans="1:1">
      <c r="A345" s="33"/>
    </row>
    <row r="346" spans="1:1">
      <c r="A346" s="33"/>
    </row>
    <row r="347" spans="1:1">
      <c r="A347" s="33"/>
    </row>
    <row r="348" spans="1:1">
      <c r="A348" s="33"/>
    </row>
    <row r="349" spans="1:1">
      <c r="A349" s="33"/>
    </row>
    <row r="350" spans="1:1">
      <c r="A350" s="33"/>
    </row>
    <row r="351" spans="1:1">
      <c r="A351" s="33"/>
    </row>
    <row r="352" spans="1:1">
      <c r="A352" s="33"/>
    </row>
    <row r="353" spans="1:1">
      <c r="A353" s="33"/>
    </row>
    <row r="354" spans="1:1">
      <c r="A354" s="33"/>
    </row>
    <row r="355" spans="1:1">
      <c r="A355" s="33"/>
    </row>
    <row r="356" spans="1:1">
      <c r="A356" s="33"/>
    </row>
    <row r="357" spans="1:1">
      <c r="A357" s="33"/>
    </row>
    <row r="358" spans="1:1">
      <c r="A358" s="33"/>
    </row>
    <row r="359" spans="1:1">
      <c r="A359" s="33"/>
    </row>
    <row r="360" spans="1:1">
      <c r="A360" s="33"/>
    </row>
    <row r="361" spans="1:1">
      <c r="A361" s="33"/>
    </row>
    <row r="362" spans="1:1">
      <c r="A362" s="33"/>
    </row>
    <row r="363" spans="1:1">
      <c r="A363" s="33"/>
    </row>
    <row r="364" spans="1:1">
      <c r="A364" s="33"/>
    </row>
    <row r="365" spans="1:1">
      <c r="A365" s="33"/>
    </row>
    <row r="366" spans="1:1">
      <c r="A366" s="33"/>
    </row>
    <row r="367" spans="1:1">
      <c r="A367" s="33"/>
    </row>
    <row r="368" spans="1:1">
      <c r="A368" s="33"/>
    </row>
    <row r="369" spans="1:1">
      <c r="A369" s="33"/>
    </row>
    <row r="370" spans="1:1">
      <c r="A370" s="33"/>
    </row>
    <row r="371" spans="1:1">
      <c r="A371" s="33"/>
    </row>
    <row r="372" spans="1:1">
      <c r="A372" s="33"/>
    </row>
    <row r="373" spans="1:1">
      <c r="A373" s="33"/>
    </row>
    <row r="374" spans="1:1">
      <c r="A374" s="33"/>
    </row>
    <row r="375" spans="1:1">
      <c r="A375" s="33"/>
    </row>
    <row r="376" spans="1:1">
      <c r="A376" s="33"/>
    </row>
    <row r="377" spans="1:1">
      <c r="A377" s="33"/>
    </row>
    <row r="378" spans="1:1">
      <c r="A378" s="33"/>
    </row>
    <row r="379" spans="1:1">
      <c r="A379" s="33"/>
    </row>
    <row r="380" spans="1:1">
      <c r="A380" s="33"/>
    </row>
    <row r="381" spans="1:1">
      <c r="A381" s="33"/>
    </row>
    <row r="382" spans="1:1">
      <c r="A382" s="33"/>
    </row>
    <row r="383" spans="1:1">
      <c r="A383" s="33"/>
    </row>
    <row r="384" spans="1:1">
      <c r="A384" s="33"/>
    </row>
    <row r="385" spans="1:1">
      <c r="A385" s="33"/>
    </row>
    <row r="386" spans="1:1">
      <c r="A386" s="33"/>
    </row>
    <row r="387" spans="1:1">
      <c r="A387" s="33"/>
    </row>
    <row r="388" spans="1:1">
      <c r="A388" s="33"/>
    </row>
    <row r="389" spans="1:1">
      <c r="A389" s="33"/>
    </row>
    <row r="390" spans="1:1">
      <c r="A390" s="33"/>
    </row>
    <row r="391" spans="1:1">
      <c r="A391" s="33"/>
    </row>
    <row r="392" spans="1:1">
      <c r="A392" s="33"/>
    </row>
    <row r="393" spans="1:1">
      <c r="A393" s="33"/>
    </row>
    <row r="394" spans="1:1">
      <c r="A394" s="33"/>
    </row>
    <row r="395" spans="1:1">
      <c r="A395" s="33"/>
    </row>
    <row r="396" spans="1:1">
      <c r="A396" s="33"/>
    </row>
    <row r="397" spans="1:1">
      <c r="A397" s="33"/>
    </row>
    <row r="398" spans="1:1">
      <c r="A398" s="33"/>
    </row>
    <row r="399" spans="1:1">
      <c r="A399" s="33"/>
    </row>
    <row r="400" spans="1:1">
      <c r="A400" s="33"/>
    </row>
    <row r="401" spans="1:1">
      <c r="A401" s="33"/>
    </row>
    <row r="402" spans="1:1">
      <c r="A402" s="33"/>
    </row>
    <row r="403" spans="1:1">
      <c r="A403" s="33"/>
    </row>
    <row r="404" spans="1:1">
      <c r="A404" s="33"/>
    </row>
    <row r="405" spans="1:1">
      <c r="A405" s="33"/>
    </row>
    <row r="406" spans="1:1">
      <c r="A406" s="33"/>
    </row>
    <row r="407" spans="1:1">
      <c r="A407" s="33"/>
    </row>
    <row r="408" spans="1:1">
      <c r="A408" s="33"/>
    </row>
    <row r="409" spans="1:1">
      <c r="A409" s="33"/>
    </row>
    <row r="410" spans="1:1">
      <c r="A410" s="33"/>
    </row>
    <row r="411" spans="1:1">
      <c r="A411" s="33"/>
    </row>
    <row r="412" spans="1:1">
      <c r="A412" s="33"/>
    </row>
    <row r="413" spans="1:1">
      <c r="A413" s="33"/>
    </row>
    <row r="414" spans="1:1">
      <c r="A414" s="33"/>
    </row>
    <row r="415" spans="1:1">
      <c r="A415" s="33"/>
    </row>
    <row r="416" spans="1:1">
      <c r="A416" s="33"/>
    </row>
    <row r="417" spans="1:1">
      <c r="A417" s="33"/>
    </row>
    <row r="418" spans="1:1">
      <c r="A418" s="33"/>
    </row>
    <row r="419" spans="1:1">
      <c r="A419" s="33"/>
    </row>
    <row r="420" spans="1:1">
      <c r="A420" s="33"/>
    </row>
    <row r="421" spans="1:1">
      <c r="A421" s="33"/>
    </row>
    <row r="422" spans="1:1">
      <c r="A422" s="33"/>
    </row>
    <row r="423" spans="1:1">
      <c r="A423" s="33"/>
    </row>
    <row r="424" spans="1:1">
      <c r="A424" s="33"/>
    </row>
    <row r="425" spans="1:1">
      <c r="A425" s="33"/>
    </row>
    <row r="426" spans="1:1">
      <c r="A426" s="33"/>
    </row>
    <row r="427" spans="1:1">
      <c r="A427" s="33"/>
    </row>
    <row r="428" spans="1:1">
      <c r="A428" s="33"/>
    </row>
    <row r="429" spans="1:1">
      <c r="A429" s="33"/>
    </row>
    <row r="430" spans="1:1">
      <c r="A430" s="33"/>
    </row>
    <row r="431" spans="1:1">
      <c r="A431" s="33"/>
    </row>
    <row r="432" spans="1:1">
      <c r="A432" s="33"/>
    </row>
    <row r="433" spans="1:1">
      <c r="A433" s="33"/>
    </row>
    <row r="434" spans="1:1">
      <c r="A434" s="33"/>
    </row>
    <row r="435" spans="1:1">
      <c r="A435" s="33"/>
    </row>
    <row r="436" spans="1:1">
      <c r="A436" s="33"/>
    </row>
    <row r="437" spans="1:1">
      <c r="A437" s="33"/>
    </row>
    <row r="438" spans="1:1">
      <c r="A438" s="33"/>
    </row>
    <row r="439" spans="1:1">
      <c r="A439" s="33"/>
    </row>
    <row r="440" spans="1:1">
      <c r="A440" s="33"/>
    </row>
    <row r="441" spans="1:1">
      <c r="A441" s="33"/>
    </row>
    <row r="442" spans="1:1">
      <c r="A442" s="33"/>
    </row>
    <row r="443" spans="1:1">
      <c r="A443" s="33"/>
    </row>
    <row r="444" spans="1:1">
      <c r="A444" s="33"/>
    </row>
    <row r="445" spans="1:1">
      <c r="A445" s="33"/>
    </row>
    <row r="446" spans="1:1">
      <c r="A446" s="33"/>
    </row>
    <row r="447" spans="1:1">
      <c r="A447" s="33"/>
    </row>
    <row r="448" spans="1:1">
      <c r="A448" s="33"/>
    </row>
    <row r="449" spans="1:1">
      <c r="A449" s="33"/>
    </row>
    <row r="450" spans="1:1">
      <c r="A450" s="33"/>
    </row>
    <row r="451" spans="1:1">
      <c r="A451" s="33"/>
    </row>
    <row r="452" spans="1:1">
      <c r="A452" s="33"/>
    </row>
  </sheetData>
  <mergeCells count="37">
    <mergeCell ref="F8:G8"/>
    <mergeCell ref="F9:G9"/>
    <mergeCell ref="B1:E1"/>
    <mergeCell ref="B2:E2"/>
    <mergeCell ref="B4:E4"/>
    <mergeCell ref="B9:E9"/>
    <mergeCell ref="B8:E8"/>
    <mergeCell ref="B3:E3"/>
    <mergeCell ref="A18:H18"/>
    <mergeCell ref="A19:H19"/>
    <mergeCell ref="A65:H65"/>
    <mergeCell ref="A73:H73"/>
    <mergeCell ref="A86:H86"/>
    <mergeCell ref="A21:A22"/>
    <mergeCell ref="B21:B22"/>
    <mergeCell ref="B11:E11"/>
    <mergeCell ref="B12:E12"/>
    <mergeCell ref="B5:E5"/>
    <mergeCell ref="B6:E6"/>
    <mergeCell ref="B7:E7"/>
    <mergeCell ref="B10:E10"/>
    <mergeCell ref="C127:D127"/>
    <mergeCell ref="F127:H127"/>
    <mergeCell ref="C128:D128"/>
    <mergeCell ref="F128:H128"/>
    <mergeCell ref="B13:E13"/>
    <mergeCell ref="A60:H60"/>
    <mergeCell ref="A24:H24"/>
    <mergeCell ref="A59:H59"/>
    <mergeCell ref="A16:H16"/>
    <mergeCell ref="C21:D21"/>
    <mergeCell ref="E21:H21"/>
    <mergeCell ref="A17:H17"/>
    <mergeCell ref="A92:H92"/>
    <mergeCell ref="A108:H108"/>
    <mergeCell ref="A15:H15"/>
    <mergeCell ref="A117:H117"/>
  </mergeCells>
  <phoneticPr fontId="3" type="noConversion"/>
  <pageMargins left="0.59055118110236227" right="0.59055118110236227" top="0.59055118110236227" bottom="0.59055118110236227" header="0.31496062992125984" footer="0.19685039370078741"/>
  <pageSetup paperSize="9" scale="47" orientation="landscape" verticalDpi="300" r:id="rId1"/>
  <headerFooter alignWithMargins="0"/>
  <ignoredErrors>
    <ignoredError sqref="C123:C126 H109:H116 C33:F34 C88:F88 H107 F123:F126 C87 C91:F91" evalError="1"/>
    <ignoredError sqref="B75 B109:B116 B118:B126" numberStoredAsText="1"/>
    <ignoredError sqref="E119:E121" formula="1"/>
    <ignoredError sqref="E123:E126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O85"/>
  <sheetViews>
    <sheetView view="pageBreakPreview" topLeftCell="A5" zoomScale="75" zoomScaleNormal="75" zoomScaleSheetLayoutView="75" workbookViewId="0">
      <selection activeCell="S58" sqref="S58"/>
    </sheetView>
  </sheetViews>
  <sheetFormatPr defaultRowHeight="18.75"/>
  <cols>
    <col min="1" max="1" width="41" style="215" customWidth="1"/>
    <col min="2" max="2" width="15.28515625" style="207" customWidth="1"/>
    <col min="3" max="3" width="18.5703125" style="215" customWidth="1"/>
    <col min="4" max="4" width="15.85546875" style="215" customWidth="1"/>
    <col min="5" max="5" width="14.28515625" style="215" customWidth="1"/>
    <col min="6" max="6" width="16.5703125" style="215" customWidth="1"/>
    <col min="7" max="7" width="16.42578125" style="215" customWidth="1"/>
    <col min="8" max="8" width="14.85546875" style="215" customWidth="1"/>
    <col min="9" max="9" width="16.140625" style="215" customWidth="1"/>
    <col min="10" max="10" width="16.42578125" style="215" customWidth="1"/>
    <col min="11" max="11" width="14.85546875" style="215" customWidth="1"/>
    <col min="12" max="12" width="16.85546875" style="215" customWidth="1"/>
    <col min="13" max="13" width="16" style="215" customWidth="1"/>
    <col min="14" max="14" width="15.140625" style="215" customWidth="1"/>
    <col min="15" max="15" width="16.7109375" style="215" customWidth="1"/>
    <col min="16" max="16384" width="9.140625" style="215"/>
  </cols>
  <sheetData>
    <row r="1" spans="1:15">
      <c r="O1" s="219" t="s">
        <v>355</v>
      </c>
    </row>
    <row r="2" spans="1:15" s="280" customFormat="1" ht="24.75" customHeight="1">
      <c r="A2" s="524" t="s">
        <v>88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15" s="280" customFormat="1" ht="24.75" customHeight="1">
      <c r="A3" s="524" t="s">
        <v>552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</row>
    <row r="4" spans="1:15" s="280" customFormat="1" ht="24.75" customHeight="1">
      <c r="A4" s="429" t="s">
        <v>544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1:15" ht="41.25" customHeight="1">
      <c r="A5" s="525" t="s">
        <v>224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</row>
    <row r="6" spans="1:15" ht="41.25" customHeight="1">
      <c r="A6" s="526" t="s">
        <v>177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</row>
    <row r="7" spans="1:15" s="23" customFormat="1" ht="74.25" customHeight="1">
      <c r="A7" s="430" t="s">
        <v>158</v>
      </c>
      <c r="B7" s="430"/>
      <c r="C7" s="529" t="s">
        <v>431</v>
      </c>
      <c r="D7" s="529"/>
      <c r="E7" s="528"/>
      <c r="F7" s="527" t="s">
        <v>432</v>
      </c>
      <c r="G7" s="529"/>
      <c r="H7" s="528"/>
      <c r="I7" s="430" t="s">
        <v>433</v>
      </c>
      <c r="J7" s="430"/>
      <c r="K7" s="430"/>
      <c r="L7" s="430" t="s">
        <v>416</v>
      </c>
      <c r="M7" s="430"/>
      <c r="N7" s="527" t="s">
        <v>417</v>
      </c>
      <c r="O7" s="528"/>
    </row>
    <row r="8" spans="1:15" s="23" customFormat="1" ht="27.75" customHeight="1">
      <c r="A8" s="430">
        <v>1</v>
      </c>
      <c r="B8" s="430"/>
      <c r="C8" s="529">
        <v>2</v>
      </c>
      <c r="D8" s="529"/>
      <c r="E8" s="528"/>
      <c r="F8" s="527">
        <v>3</v>
      </c>
      <c r="G8" s="529"/>
      <c r="H8" s="528"/>
      <c r="I8" s="430">
        <v>4</v>
      </c>
      <c r="J8" s="430"/>
      <c r="K8" s="430"/>
      <c r="L8" s="527">
        <v>5</v>
      </c>
      <c r="M8" s="528"/>
      <c r="N8" s="430">
        <v>6</v>
      </c>
      <c r="O8" s="430"/>
    </row>
    <row r="9" spans="1:15" s="23" customFormat="1" ht="101.25" customHeight="1">
      <c r="A9" s="518" t="s">
        <v>535</v>
      </c>
      <c r="B9" s="518"/>
      <c r="C9" s="508">
        <f>SUM(C10:C12)</f>
        <v>121</v>
      </c>
      <c r="D9" s="509"/>
      <c r="E9" s="510"/>
      <c r="F9" s="508">
        <f>SUM(F10:F12)</f>
        <v>123</v>
      </c>
      <c r="G9" s="509"/>
      <c r="H9" s="510"/>
      <c r="I9" s="508">
        <f>SUM(I10:I12)</f>
        <v>121</v>
      </c>
      <c r="J9" s="509"/>
      <c r="K9" s="510"/>
      <c r="L9" s="502">
        <f>I9-F9</f>
        <v>-2</v>
      </c>
      <c r="M9" s="502"/>
      <c r="N9" s="506">
        <f>(I9/F9)*100</f>
        <v>98.373983739837399</v>
      </c>
      <c r="O9" s="507"/>
    </row>
    <row r="10" spans="1:15" s="23" customFormat="1" ht="33" customHeight="1">
      <c r="A10" s="519" t="s">
        <v>162</v>
      </c>
      <c r="B10" s="519"/>
      <c r="C10" s="482">
        <v>1</v>
      </c>
      <c r="D10" s="483"/>
      <c r="E10" s="484"/>
      <c r="F10" s="482">
        <v>1</v>
      </c>
      <c r="G10" s="483"/>
      <c r="H10" s="484"/>
      <c r="I10" s="482">
        <v>1</v>
      </c>
      <c r="J10" s="483"/>
      <c r="K10" s="484"/>
      <c r="L10" s="503">
        <f t="shared" ref="L10:L24" si="0">I10-F10</f>
        <v>0</v>
      </c>
      <c r="M10" s="503"/>
      <c r="N10" s="504">
        <f t="shared" ref="N10:N24" si="1">(I10/F10)*100</f>
        <v>100</v>
      </c>
      <c r="O10" s="505"/>
    </row>
    <row r="11" spans="1:15" s="23" customFormat="1" ht="33" customHeight="1">
      <c r="A11" s="519" t="s">
        <v>161</v>
      </c>
      <c r="B11" s="519"/>
      <c r="C11" s="482">
        <v>8</v>
      </c>
      <c r="D11" s="483"/>
      <c r="E11" s="484"/>
      <c r="F11" s="482">
        <v>7</v>
      </c>
      <c r="G11" s="483"/>
      <c r="H11" s="484"/>
      <c r="I11" s="482">
        <v>8</v>
      </c>
      <c r="J11" s="483"/>
      <c r="K11" s="484"/>
      <c r="L11" s="503">
        <f t="shared" si="0"/>
        <v>1</v>
      </c>
      <c r="M11" s="503"/>
      <c r="N11" s="504">
        <f t="shared" si="1"/>
        <v>114.28571428571428</v>
      </c>
      <c r="O11" s="505"/>
    </row>
    <row r="12" spans="1:15" s="23" customFormat="1" ht="33" customHeight="1">
      <c r="A12" s="519" t="s">
        <v>163</v>
      </c>
      <c r="B12" s="519"/>
      <c r="C12" s="482">
        <v>112</v>
      </c>
      <c r="D12" s="483"/>
      <c r="E12" s="484"/>
      <c r="F12" s="482">
        <v>115</v>
      </c>
      <c r="G12" s="483"/>
      <c r="H12" s="484"/>
      <c r="I12" s="482">
        <v>112</v>
      </c>
      <c r="J12" s="483"/>
      <c r="K12" s="484"/>
      <c r="L12" s="503">
        <f t="shared" si="0"/>
        <v>-3</v>
      </c>
      <c r="M12" s="503"/>
      <c r="N12" s="504">
        <f t="shared" si="1"/>
        <v>97.391304347826093</v>
      </c>
      <c r="O12" s="505"/>
    </row>
    <row r="13" spans="1:15" s="23" customFormat="1" ht="54.75" customHeight="1">
      <c r="A13" s="518" t="s">
        <v>318</v>
      </c>
      <c r="B13" s="518"/>
      <c r="C13" s="508">
        <f>SUM(C14:C16)</f>
        <v>12000</v>
      </c>
      <c r="D13" s="509"/>
      <c r="E13" s="510"/>
      <c r="F13" s="508">
        <f>SUM(F14:F16)</f>
        <v>13292</v>
      </c>
      <c r="G13" s="509"/>
      <c r="H13" s="510"/>
      <c r="I13" s="508">
        <f>SUM(I14:I16)</f>
        <v>12681</v>
      </c>
      <c r="J13" s="509"/>
      <c r="K13" s="510"/>
      <c r="L13" s="502">
        <f t="shared" si="0"/>
        <v>-611</v>
      </c>
      <c r="M13" s="502"/>
      <c r="N13" s="506">
        <f t="shared" si="1"/>
        <v>95.403250075233231</v>
      </c>
      <c r="O13" s="507"/>
    </row>
    <row r="14" spans="1:15" s="23" customFormat="1" ht="33" customHeight="1">
      <c r="A14" s="519" t="s">
        <v>162</v>
      </c>
      <c r="B14" s="519"/>
      <c r="C14" s="482">
        <v>491</v>
      </c>
      <c r="D14" s="483"/>
      <c r="E14" s="484"/>
      <c r="F14" s="482">
        <v>365</v>
      </c>
      <c r="G14" s="483"/>
      <c r="H14" s="484"/>
      <c r="I14" s="482">
        <v>389</v>
      </c>
      <c r="J14" s="483"/>
      <c r="K14" s="484"/>
      <c r="L14" s="503">
        <f t="shared" si="0"/>
        <v>24</v>
      </c>
      <c r="M14" s="503"/>
      <c r="N14" s="504">
        <f t="shared" si="1"/>
        <v>106.57534246575342</v>
      </c>
      <c r="O14" s="505"/>
    </row>
    <row r="15" spans="1:15" s="23" customFormat="1" ht="33" customHeight="1">
      <c r="A15" s="519" t="s">
        <v>161</v>
      </c>
      <c r="B15" s="519"/>
      <c r="C15" s="482">
        <v>1267</v>
      </c>
      <c r="D15" s="483"/>
      <c r="E15" s="484"/>
      <c r="F15" s="482">
        <v>1271</v>
      </c>
      <c r="G15" s="483"/>
      <c r="H15" s="484"/>
      <c r="I15" s="482">
        <v>1351</v>
      </c>
      <c r="J15" s="483"/>
      <c r="K15" s="484"/>
      <c r="L15" s="503">
        <f t="shared" si="0"/>
        <v>80</v>
      </c>
      <c r="M15" s="503"/>
      <c r="N15" s="504">
        <f t="shared" si="1"/>
        <v>106.29425649095201</v>
      </c>
      <c r="O15" s="505"/>
    </row>
    <row r="16" spans="1:15" s="23" customFormat="1" ht="33" customHeight="1">
      <c r="A16" s="519" t="s">
        <v>163</v>
      </c>
      <c r="B16" s="519"/>
      <c r="C16" s="482">
        <v>10242</v>
      </c>
      <c r="D16" s="483"/>
      <c r="E16" s="484"/>
      <c r="F16" s="482">
        <v>11656</v>
      </c>
      <c r="G16" s="483"/>
      <c r="H16" s="484"/>
      <c r="I16" s="482">
        <v>10941</v>
      </c>
      <c r="J16" s="483"/>
      <c r="K16" s="484"/>
      <c r="L16" s="503">
        <f t="shared" si="0"/>
        <v>-715</v>
      </c>
      <c r="M16" s="503"/>
      <c r="N16" s="504">
        <f t="shared" si="1"/>
        <v>93.865820178448871</v>
      </c>
      <c r="O16" s="505"/>
    </row>
    <row r="17" spans="1:15" s="23" customFormat="1" ht="47.25" customHeight="1">
      <c r="A17" s="518" t="s">
        <v>319</v>
      </c>
      <c r="B17" s="518"/>
      <c r="C17" s="508">
        <f>'Осн. фін. пок.'!C54</f>
        <v>12137</v>
      </c>
      <c r="D17" s="509"/>
      <c r="E17" s="510"/>
      <c r="F17" s="508">
        <f>'Осн. фін. пок.'!E54</f>
        <v>13292</v>
      </c>
      <c r="G17" s="509"/>
      <c r="H17" s="510"/>
      <c r="I17" s="508">
        <f>'Осн. фін. пок.'!F54</f>
        <v>12682</v>
      </c>
      <c r="J17" s="509"/>
      <c r="K17" s="510"/>
      <c r="L17" s="502">
        <f t="shared" si="0"/>
        <v>-610</v>
      </c>
      <c r="M17" s="502"/>
      <c r="N17" s="506">
        <f t="shared" si="1"/>
        <v>95.410773397532353</v>
      </c>
      <c r="O17" s="507"/>
    </row>
    <row r="18" spans="1:15" s="23" customFormat="1" ht="33" customHeight="1">
      <c r="A18" s="519" t="s">
        <v>162</v>
      </c>
      <c r="B18" s="519"/>
      <c r="C18" s="482">
        <v>491</v>
      </c>
      <c r="D18" s="483"/>
      <c r="E18" s="484"/>
      <c r="F18" s="482">
        <v>365</v>
      </c>
      <c r="G18" s="483"/>
      <c r="H18" s="484"/>
      <c r="I18" s="482">
        <v>389</v>
      </c>
      <c r="J18" s="483"/>
      <c r="K18" s="484"/>
      <c r="L18" s="503">
        <f t="shared" si="0"/>
        <v>24</v>
      </c>
      <c r="M18" s="503"/>
      <c r="N18" s="504">
        <f t="shared" si="1"/>
        <v>106.57534246575342</v>
      </c>
      <c r="O18" s="505"/>
    </row>
    <row r="19" spans="1:15" s="23" customFormat="1" ht="33" customHeight="1">
      <c r="A19" s="519" t="s">
        <v>161</v>
      </c>
      <c r="B19" s="519"/>
      <c r="C19" s="482">
        <v>1267</v>
      </c>
      <c r="D19" s="483"/>
      <c r="E19" s="484"/>
      <c r="F19" s="482">
        <v>1271</v>
      </c>
      <c r="G19" s="483"/>
      <c r="H19" s="484"/>
      <c r="I19" s="482">
        <v>1351</v>
      </c>
      <c r="J19" s="483"/>
      <c r="K19" s="484"/>
      <c r="L19" s="503">
        <f t="shared" si="0"/>
        <v>80</v>
      </c>
      <c r="M19" s="503"/>
      <c r="N19" s="504">
        <f t="shared" si="1"/>
        <v>106.29425649095201</v>
      </c>
      <c r="O19" s="505"/>
    </row>
    <row r="20" spans="1:15" s="23" customFormat="1" ht="33" customHeight="1">
      <c r="A20" s="519" t="s">
        <v>163</v>
      </c>
      <c r="B20" s="519"/>
      <c r="C20" s="482">
        <v>10379</v>
      </c>
      <c r="D20" s="483"/>
      <c r="E20" s="484"/>
      <c r="F20" s="482">
        <v>11656</v>
      </c>
      <c r="G20" s="483"/>
      <c r="H20" s="484"/>
      <c r="I20" s="482">
        <v>10942</v>
      </c>
      <c r="J20" s="483"/>
      <c r="K20" s="484"/>
      <c r="L20" s="503">
        <f t="shared" si="0"/>
        <v>-714</v>
      </c>
      <c r="M20" s="503"/>
      <c r="N20" s="504">
        <f t="shared" si="1"/>
        <v>93.87439945092656</v>
      </c>
      <c r="O20" s="505"/>
    </row>
    <row r="21" spans="1:15" s="23" customFormat="1" ht="71.25" customHeight="1">
      <c r="A21" s="518" t="s">
        <v>394</v>
      </c>
      <c r="B21" s="518"/>
      <c r="C21" s="508">
        <f>ROUND((C17/C9)/12*1000,0)</f>
        <v>8359</v>
      </c>
      <c r="D21" s="509"/>
      <c r="E21" s="510"/>
      <c r="F21" s="508">
        <f>ROUND((F17/F9)/12*1000,0)</f>
        <v>9005</v>
      </c>
      <c r="G21" s="509"/>
      <c r="H21" s="510"/>
      <c r="I21" s="508">
        <f>ROUND((I17/I9)/12*1000,0)</f>
        <v>8734</v>
      </c>
      <c r="J21" s="509"/>
      <c r="K21" s="510"/>
      <c r="L21" s="502">
        <f t="shared" si="0"/>
        <v>-271</v>
      </c>
      <c r="M21" s="502"/>
      <c r="N21" s="506">
        <f>(I21/F21)*100</f>
        <v>96.990560799555809</v>
      </c>
      <c r="O21" s="507"/>
    </row>
    <row r="22" spans="1:15" s="23" customFormat="1" ht="33" customHeight="1">
      <c r="A22" s="519" t="s">
        <v>162</v>
      </c>
      <c r="B22" s="519"/>
      <c r="C22" s="482">
        <f t="shared" ref="C22:C24" si="2">ROUND((C18/C10)/12*1000,0)</f>
        <v>40917</v>
      </c>
      <c r="D22" s="483"/>
      <c r="E22" s="484"/>
      <c r="F22" s="482">
        <f t="shared" ref="F22:F24" si="3">ROUND((F18/F10)/12*1000,0)</f>
        <v>30417</v>
      </c>
      <c r="G22" s="483"/>
      <c r="H22" s="484"/>
      <c r="I22" s="482">
        <f t="shared" ref="I22:I24" si="4">ROUND((I18/I10)/12*1000,0)</f>
        <v>32417</v>
      </c>
      <c r="J22" s="483"/>
      <c r="K22" s="484"/>
      <c r="L22" s="503">
        <f t="shared" si="0"/>
        <v>2000</v>
      </c>
      <c r="M22" s="503"/>
      <c r="N22" s="504">
        <f t="shared" si="1"/>
        <v>106.57527040799553</v>
      </c>
      <c r="O22" s="505"/>
    </row>
    <row r="23" spans="1:15" s="23" customFormat="1" ht="33" customHeight="1">
      <c r="A23" s="519" t="s">
        <v>161</v>
      </c>
      <c r="B23" s="519"/>
      <c r="C23" s="482">
        <f t="shared" si="2"/>
        <v>13198</v>
      </c>
      <c r="D23" s="483"/>
      <c r="E23" s="484"/>
      <c r="F23" s="482">
        <f t="shared" si="3"/>
        <v>15131</v>
      </c>
      <c r="G23" s="483"/>
      <c r="H23" s="484"/>
      <c r="I23" s="482">
        <f t="shared" si="4"/>
        <v>14073</v>
      </c>
      <c r="J23" s="483"/>
      <c r="K23" s="484"/>
      <c r="L23" s="503">
        <f t="shared" si="0"/>
        <v>-1058</v>
      </c>
      <c r="M23" s="503"/>
      <c r="N23" s="504">
        <f t="shared" si="1"/>
        <v>93.007732469764065</v>
      </c>
      <c r="O23" s="505"/>
    </row>
    <row r="24" spans="1:15" s="23" customFormat="1" ht="33" customHeight="1">
      <c r="A24" s="519" t="s">
        <v>163</v>
      </c>
      <c r="B24" s="519"/>
      <c r="C24" s="482">
        <f t="shared" si="2"/>
        <v>7722</v>
      </c>
      <c r="D24" s="483"/>
      <c r="E24" s="484"/>
      <c r="F24" s="482">
        <f t="shared" si="3"/>
        <v>8446</v>
      </c>
      <c r="G24" s="483"/>
      <c r="H24" s="484"/>
      <c r="I24" s="482">
        <f t="shared" si="4"/>
        <v>8141</v>
      </c>
      <c r="J24" s="483"/>
      <c r="K24" s="484"/>
      <c r="L24" s="503">
        <f t="shared" si="0"/>
        <v>-305</v>
      </c>
      <c r="M24" s="503"/>
      <c r="N24" s="504">
        <f t="shared" si="1"/>
        <v>96.388823111532091</v>
      </c>
      <c r="O24" s="505"/>
    </row>
    <row r="25" spans="1:15" s="23" customFormat="1" ht="13.5" customHeight="1">
      <c r="A25" s="49"/>
      <c r="B25" s="49"/>
      <c r="C25" s="49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213"/>
      <c r="O25" s="213"/>
    </row>
    <row r="26" spans="1:15">
      <c r="A26" s="532" t="s">
        <v>320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</row>
    <row r="27" spans="1:15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48"/>
      <c r="K27" s="48"/>
      <c r="L27" s="48"/>
      <c r="M27" s="48"/>
      <c r="N27" s="48"/>
      <c r="O27" s="48"/>
    </row>
    <row r="28" spans="1:15">
      <c r="A28" s="511" t="s">
        <v>338</v>
      </c>
      <c r="B28" s="511"/>
      <c r="C28" s="511"/>
      <c r="D28" s="511"/>
      <c r="E28" s="511"/>
      <c r="F28" s="511"/>
      <c r="G28" s="511"/>
      <c r="H28" s="511"/>
      <c r="I28" s="511"/>
      <c r="J28" s="511"/>
      <c r="K28" s="48"/>
      <c r="L28" s="48"/>
      <c r="M28" s="48"/>
      <c r="N28" s="48"/>
      <c r="O28" s="48"/>
    </row>
    <row r="29" spans="1:15">
      <c r="A29" s="48"/>
      <c r="B29" s="20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52.5" customHeight="1">
      <c r="A30" s="485" t="s">
        <v>395</v>
      </c>
      <c r="B30" s="486"/>
      <c r="C30" s="487"/>
      <c r="D30" s="512" t="s">
        <v>425</v>
      </c>
      <c r="E30" s="512"/>
      <c r="F30" s="512"/>
      <c r="G30" s="512" t="s">
        <v>426</v>
      </c>
      <c r="H30" s="512"/>
      <c r="I30" s="512"/>
      <c r="J30" s="512" t="s">
        <v>159</v>
      </c>
      <c r="K30" s="512"/>
      <c r="L30" s="512"/>
      <c r="M30" s="494" t="s">
        <v>160</v>
      </c>
      <c r="N30" s="495"/>
      <c r="O30" s="496"/>
    </row>
    <row r="31" spans="1:15" ht="155.25" customHeight="1">
      <c r="A31" s="488"/>
      <c r="B31" s="489"/>
      <c r="C31" s="490"/>
      <c r="D31" s="214" t="s">
        <v>321</v>
      </c>
      <c r="E31" s="214" t="s">
        <v>175</v>
      </c>
      <c r="F31" s="214" t="s">
        <v>322</v>
      </c>
      <c r="G31" s="214" t="s">
        <v>321</v>
      </c>
      <c r="H31" s="214" t="s">
        <v>175</v>
      </c>
      <c r="I31" s="214" t="s">
        <v>322</v>
      </c>
      <c r="J31" s="214" t="s">
        <v>321</v>
      </c>
      <c r="K31" s="214" t="s">
        <v>175</v>
      </c>
      <c r="L31" s="214" t="s">
        <v>322</v>
      </c>
      <c r="M31" s="101" t="s">
        <v>141</v>
      </c>
      <c r="N31" s="101" t="s">
        <v>142</v>
      </c>
      <c r="O31" s="101" t="s">
        <v>191</v>
      </c>
    </row>
    <row r="32" spans="1:15" ht="25.5" customHeight="1">
      <c r="A32" s="494">
        <v>1</v>
      </c>
      <c r="B32" s="495"/>
      <c r="C32" s="496"/>
      <c r="D32" s="214">
        <v>2</v>
      </c>
      <c r="E32" s="214">
        <v>3</v>
      </c>
      <c r="F32" s="214">
        <v>4</v>
      </c>
      <c r="G32" s="214">
        <v>5</v>
      </c>
      <c r="H32" s="78">
        <v>6</v>
      </c>
      <c r="I32" s="78">
        <v>7</v>
      </c>
      <c r="J32" s="78">
        <v>8</v>
      </c>
      <c r="K32" s="78">
        <v>9</v>
      </c>
      <c r="L32" s="78">
        <v>10</v>
      </c>
      <c r="M32" s="78">
        <v>11</v>
      </c>
      <c r="N32" s="78">
        <v>12</v>
      </c>
      <c r="O32" s="78">
        <v>13</v>
      </c>
    </row>
    <row r="33" spans="1:15" ht="36.75" customHeight="1">
      <c r="A33" s="499" t="s">
        <v>505</v>
      </c>
      <c r="B33" s="500"/>
      <c r="C33" s="501"/>
      <c r="D33" s="325">
        <v>8616</v>
      </c>
      <c r="E33" s="325"/>
      <c r="F33" s="325"/>
      <c r="G33" s="325">
        <v>6727</v>
      </c>
      <c r="H33" s="78"/>
      <c r="I33" s="78"/>
      <c r="J33" s="326">
        <f>G33-D33</f>
        <v>-1889</v>
      </c>
      <c r="K33" s="78"/>
      <c r="L33" s="78"/>
      <c r="M33" s="263">
        <f>(G33/D33)*100</f>
        <v>78.075673166202421</v>
      </c>
      <c r="N33" s="264" t="e">
        <f t="shared" ref="N33:N46" si="5">(H33/E33)*100</f>
        <v>#DIV/0!</v>
      </c>
      <c r="O33" s="265" t="e">
        <f t="shared" ref="O33:O46" si="6">(I33/F33)*100</f>
        <v>#DIV/0!</v>
      </c>
    </row>
    <row r="34" spans="1:15" ht="36.75" customHeight="1">
      <c r="A34" s="499" t="s">
        <v>506</v>
      </c>
      <c r="B34" s="500"/>
      <c r="C34" s="501"/>
      <c r="D34" s="325">
        <v>5076</v>
      </c>
      <c r="E34" s="325"/>
      <c r="F34" s="325"/>
      <c r="G34" s="325">
        <v>5076</v>
      </c>
      <c r="H34" s="78"/>
      <c r="I34" s="78"/>
      <c r="J34" s="326">
        <f t="shared" ref="J34:J46" si="7">G34-D34</f>
        <v>0</v>
      </c>
      <c r="K34" s="78"/>
      <c r="L34" s="78"/>
      <c r="M34" s="263">
        <f t="shared" ref="M34:M47" si="8">(G34/D34)*100</f>
        <v>100</v>
      </c>
      <c r="N34" s="264" t="e">
        <f t="shared" si="5"/>
        <v>#DIV/0!</v>
      </c>
      <c r="O34" s="265" t="e">
        <f t="shared" si="6"/>
        <v>#DIV/0!</v>
      </c>
    </row>
    <row r="35" spans="1:15" ht="36.75" customHeight="1">
      <c r="A35" s="499" t="s">
        <v>579</v>
      </c>
      <c r="B35" s="500"/>
      <c r="C35" s="501"/>
      <c r="D35" s="325">
        <v>2017</v>
      </c>
      <c r="E35" s="325"/>
      <c r="F35" s="325"/>
      <c r="G35" s="325">
        <v>2017</v>
      </c>
      <c r="H35" s="78"/>
      <c r="I35" s="78"/>
      <c r="J35" s="326">
        <f t="shared" si="7"/>
        <v>0</v>
      </c>
      <c r="K35" s="78"/>
      <c r="L35" s="78"/>
      <c r="M35" s="263">
        <f t="shared" si="8"/>
        <v>100</v>
      </c>
      <c r="N35" s="264" t="e">
        <f t="shared" si="5"/>
        <v>#DIV/0!</v>
      </c>
      <c r="O35" s="265" t="e">
        <f t="shared" si="6"/>
        <v>#DIV/0!</v>
      </c>
    </row>
    <row r="36" spans="1:15" ht="36.75" customHeight="1">
      <c r="A36" s="480" t="s">
        <v>507</v>
      </c>
      <c r="B36" s="436"/>
      <c r="C36" s="481"/>
      <c r="D36" s="325">
        <v>227</v>
      </c>
      <c r="E36" s="325"/>
      <c r="F36" s="325"/>
      <c r="G36" s="325">
        <v>227</v>
      </c>
      <c r="H36" s="78"/>
      <c r="I36" s="78"/>
      <c r="J36" s="326">
        <f t="shared" si="7"/>
        <v>0</v>
      </c>
      <c r="K36" s="78"/>
      <c r="L36" s="78"/>
      <c r="M36" s="263">
        <f t="shared" si="8"/>
        <v>100</v>
      </c>
      <c r="N36" s="264" t="e">
        <f t="shared" si="5"/>
        <v>#DIV/0!</v>
      </c>
      <c r="O36" s="265" t="e">
        <f t="shared" si="6"/>
        <v>#DIV/0!</v>
      </c>
    </row>
    <row r="37" spans="1:15" ht="36.75" customHeight="1">
      <c r="A37" s="499" t="s">
        <v>508</v>
      </c>
      <c r="B37" s="500"/>
      <c r="C37" s="501"/>
      <c r="D37" s="325">
        <v>63</v>
      </c>
      <c r="E37" s="325"/>
      <c r="F37" s="325"/>
      <c r="G37" s="325">
        <v>63</v>
      </c>
      <c r="H37" s="78"/>
      <c r="I37" s="78"/>
      <c r="J37" s="326">
        <f t="shared" si="7"/>
        <v>0</v>
      </c>
      <c r="K37" s="78"/>
      <c r="L37" s="78"/>
      <c r="M37" s="263">
        <f t="shared" si="8"/>
        <v>100</v>
      </c>
      <c r="N37" s="264" t="e">
        <f t="shared" si="5"/>
        <v>#DIV/0!</v>
      </c>
      <c r="O37" s="265" t="e">
        <f t="shared" si="6"/>
        <v>#DIV/0!</v>
      </c>
    </row>
    <row r="38" spans="1:15" ht="36.75" customHeight="1">
      <c r="A38" s="499" t="s">
        <v>580</v>
      </c>
      <c r="B38" s="500"/>
      <c r="C38" s="501"/>
      <c r="D38" s="325">
        <v>27</v>
      </c>
      <c r="E38" s="325"/>
      <c r="F38" s="325"/>
      <c r="G38" s="325">
        <v>27</v>
      </c>
      <c r="H38" s="78"/>
      <c r="I38" s="78"/>
      <c r="J38" s="326">
        <f t="shared" si="7"/>
        <v>0</v>
      </c>
      <c r="K38" s="78"/>
      <c r="L38" s="78"/>
      <c r="M38" s="263">
        <f t="shared" si="8"/>
        <v>100</v>
      </c>
      <c r="N38" s="264" t="e">
        <f t="shared" si="5"/>
        <v>#DIV/0!</v>
      </c>
      <c r="O38" s="265" t="e">
        <f t="shared" si="6"/>
        <v>#DIV/0!</v>
      </c>
    </row>
    <row r="39" spans="1:15" ht="36.75" customHeight="1">
      <c r="A39" s="499" t="s">
        <v>581</v>
      </c>
      <c r="B39" s="500"/>
      <c r="C39" s="501"/>
      <c r="D39" s="325">
        <v>0</v>
      </c>
      <c r="E39" s="325"/>
      <c r="F39" s="325"/>
      <c r="G39" s="325">
        <v>0</v>
      </c>
      <c r="H39" s="78"/>
      <c r="I39" s="78"/>
      <c r="J39" s="326">
        <f t="shared" si="7"/>
        <v>0</v>
      </c>
      <c r="K39" s="78"/>
      <c r="L39" s="78"/>
      <c r="M39" s="266" t="e">
        <f t="shared" si="8"/>
        <v>#DIV/0!</v>
      </c>
      <c r="N39" s="264" t="e">
        <f t="shared" si="5"/>
        <v>#DIV/0!</v>
      </c>
      <c r="O39" s="265" t="e">
        <f t="shared" si="6"/>
        <v>#DIV/0!</v>
      </c>
    </row>
    <row r="40" spans="1:15" ht="36.75" customHeight="1">
      <c r="A40" s="480" t="s">
        <v>553</v>
      </c>
      <c r="B40" s="436"/>
      <c r="C40" s="481"/>
      <c r="D40" s="325">
        <v>1104</v>
      </c>
      <c r="E40" s="325"/>
      <c r="F40" s="325"/>
      <c r="G40" s="325">
        <v>1104</v>
      </c>
      <c r="H40" s="78"/>
      <c r="I40" s="78"/>
      <c r="J40" s="326">
        <f t="shared" si="7"/>
        <v>0</v>
      </c>
      <c r="K40" s="78"/>
      <c r="L40" s="78"/>
      <c r="M40" s="263">
        <f t="shared" si="8"/>
        <v>100</v>
      </c>
      <c r="N40" s="264" t="e">
        <f t="shared" si="5"/>
        <v>#DIV/0!</v>
      </c>
      <c r="O40" s="265" t="e">
        <f t="shared" si="6"/>
        <v>#DIV/0!</v>
      </c>
    </row>
    <row r="41" spans="1:15" ht="36.75" customHeight="1">
      <c r="A41" s="480" t="s">
        <v>509</v>
      </c>
      <c r="B41" s="436"/>
      <c r="C41" s="481"/>
      <c r="D41" s="325">
        <v>750</v>
      </c>
      <c r="E41" s="325"/>
      <c r="F41" s="325"/>
      <c r="G41" s="325">
        <v>743</v>
      </c>
      <c r="H41" s="78"/>
      <c r="I41" s="78"/>
      <c r="J41" s="326">
        <f t="shared" si="7"/>
        <v>-7</v>
      </c>
      <c r="K41" s="78"/>
      <c r="L41" s="78"/>
      <c r="M41" s="263">
        <f t="shared" si="8"/>
        <v>99.066666666666663</v>
      </c>
      <c r="N41" s="264" t="e">
        <f t="shared" si="5"/>
        <v>#DIV/0!</v>
      </c>
      <c r="O41" s="265" t="e">
        <f t="shared" si="6"/>
        <v>#DIV/0!</v>
      </c>
    </row>
    <row r="42" spans="1:15" ht="36.75" customHeight="1">
      <c r="A42" s="480" t="s">
        <v>510</v>
      </c>
      <c r="B42" s="436"/>
      <c r="C42" s="481"/>
      <c r="D42" s="325">
        <v>175</v>
      </c>
      <c r="E42" s="325"/>
      <c r="F42" s="325"/>
      <c r="G42" s="325">
        <v>176</v>
      </c>
      <c r="H42" s="78"/>
      <c r="I42" s="78"/>
      <c r="J42" s="326">
        <f t="shared" si="7"/>
        <v>1</v>
      </c>
      <c r="K42" s="78"/>
      <c r="L42" s="78"/>
      <c r="M42" s="263">
        <f t="shared" si="8"/>
        <v>100.57142857142858</v>
      </c>
      <c r="N42" s="264" t="e">
        <f t="shared" si="5"/>
        <v>#DIV/0!</v>
      </c>
      <c r="O42" s="265" t="e">
        <f t="shared" si="6"/>
        <v>#DIV/0!</v>
      </c>
    </row>
    <row r="43" spans="1:15" ht="36.75" customHeight="1">
      <c r="A43" s="480" t="s">
        <v>511</v>
      </c>
      <c r="B43" s="436"/>
      <c r="C43" s="481"/>
      <c r="D43" s="325">
        <v>30</v>
      </c>
      <c r="E43" s="325"/>
      <c r="F43" s="325"/>
      <c r="G43" s="325">
        <v>29</v>
      </c>
      <c r="H43" s="78"/>
      <c r="I43" s="78"/>
      <c r="J43" s="326">
        <f t="shared" si="7"/>
        <v>-1</v>
      </c>
      <c r="K43" s="78"/>
      <c r="L43" s="78"/>
      <c r="M43" s="263">
        <f t="shared" si="8"/>
        <v>96.666666666666671</v>
      </c>
      <c r="N43" s="264" t="e">
        <f t="shared" si="5"/>
        <v>#DIV/0!</v>
      </c>
      <c r="O43" s="265" t="e">
        <f t="shared" si="6"/>
        <v>#DIV/0!</v>
      </c>
    </row>
    <row r="44" spans="1:15" ht="36.75" customHeight="1">
      <c r="A44" s="480" t="s">
        <v>512</v>
      </c>
      <c r="B44" s="436"/>
      <c r="C44" s="481"/>
      <c r="D44" s="325">
        <v>46</v>
      </c>
      <c r="E44" s="325"/>
      <c r="F44" s="325"/>
      <c r="G44" s="325">
        <v>46</v>
      </c>
      <c r="H44" s="78"/>
      <c r="I44" s="78"/>
      <c r="J44" s="326">
        <f t="shared" si="7"/>
        <v>0</v>
      </c>
      <c r="K44" s="78"/>
      <c r="L44" s="78"/>
      <c r="M44" s="263">
        <f t="shared" si="8"/>
        <v>100</v>
      </c>
      <c r="N44" s="264" t="e">
        <f t="shared" si="5"/>
        <v>#DIV/0!</v>
      </c>
      <c r="O44" s="265" t="e">
        <f t="shared" si="6"/>
        <v>#DIV/0!</v>
      </c>
    </row>
    <row r="45" spans="1:15" ht="36.75" customHeight="1">
      <c r="A45" s="480" t="s">
        <v>513</v>
      </c>
      <c r="B45" s="436"/>
      <c r="C45" s="481"/>
      <c r="D45" s="325">
        <v>400</v>
      </c>
      <c r="E45" s="325"/>
      <c r="F45" s="325"/>
      <c r="G45" s="325">
        <v>398</v>
      </c>
      <c r="H45" s="78"/>
      <c r="I45" s="78"/>
      <c r="J45" s="326">
        <f t="shared" si="7"/>
        <v>-2</v>
      </c>
      <c r="K45" s="78"/>
      <c r="L45" s="78"/>
      <c r="M45" s="263">
        <f t="shared" si="8"/>
        <v>99.5</v>
      </c>
      <c r="N45" s="264" t="e">
        <f t="shared" si="5"/>
        <v>#DIV/0!</v>
      </c>
      <c r="O45" s="265" t="e">
        <f t="shared" si="6"/>
        <v>#DIV/0!</v>
      </c>
    </row>
    <row r="46" spans="1:15" ht="42.75" customHeight="1">
      <c r="A46" s="480" t="s">
        <v>514</v>
      </c>
      <c r="B46" s="436"/>
      <c r="C46" s="481"/>
      <c r="D46" s="325">
        <v>2771</v>
      </c>
      <c r="E46" s="325"/>
      <c r="F46" s="325"/>
      <c r="G46" s="325">
        <v>2771</v>
      </c>
      <c r="H46" s="78"/>
      <c r="I46" s="78"/>
      <c r="J46" s="326">
        <f t="shared" si="7"/>
        <v>0</v>
      </c>
      <c r="K46" s="78"/>
      <c r="L46" s="78"/>
      <c r="M46" s="263">
        <f t="shared" si="8"/>
        <v>100</v>
      </c>
      <c r="N46" s="264" t="e">
        <f t="shared" si="5"/>
        <v>#DIV/0!</v>
      </c>
      <c r="O46" s="265" t="e">
        <f t="shared" si="6"/>
        <v>#DIV/0!</v>
      </c>
    </row>
    <row r="47" spans="1:15" ht="33" customHeight="1">
      <c r="A47" s="491" t="s">
        <v>50</v>
      </c>
      <c r="B47" s="492"/>
      <c r="C47" s="493"/>
      <c r="D47" s="277">
        <f>SUM(D33:D46)</f>
        <v>21302</v>
      </c>
      <c r="E47" s="277"/>
      <c r="F47" s="267"/>
      <c r="G47" s="277">
        <f>SUM(G33:G46)</f>
        <v>19404</v>
      </c>
      <c r="H47" s="277"/>
      <c r="I47" s="277"/>
      <c r="J47" s="277">
        <f>SUM(J33:J46)</f>
        <v>-1898</v>
      </c>
      <c r="K47" s="277"/>
      <c r="L47" s="267"/>
      <c r="M47" s="327">
        <f t="shared" si="8"/>
        <v>91.090038494038112</v>
      </c>
      <c r="N47" s="277"/>
      <c r="O47" s="267"/>
    </row>
    <row r="48" spans="1:15" ht="35.25" customHeight="1">
      <c r="A48" s="102"/>
      <c r="B48" s="103"/>
      <c r="C48" s="103"/>
      <c r="D48" s="103"/>
      <c r="E48" s="103"/>
      <c r="F48" s="104"/>
      <c r="G48" s="104"/>
      <c r="H48" s="104"/>
      <c r="I48" s="105"/>
      <c r="J48" s="105"/>
      <c r="K48" s="105"/>
      <c r="L48" s="105"/>
      <c r="M48" s="105"/>
      <c r="N48" s="105"/>
      <c r="O48" s="106"/>
    </row>
    <row r="49" spans="1:15">
      <c r="A49" s="511" t="s">
        <v>339</v>
      </c>
      <c r="B49" s="511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</row>
    <row r="50" spans="1:15">
      <c r="A50" s="48"/>
      <c r="B50" s="20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07" t="s">
        <v>376</v>
      </c>
    </row>
    <row r="51" spans="1:15" ht="56.25" customHeight="1">
      <c r="A51" s="214" t="s">
        <v>91</v>
      </c>
      <c r="B51" s="512" t="s">
        <v>63</v>
      </c>
      <c r="C51" s="512"/>
      <c r="D51" s="512" t="s">
        <v>58</v>
      </c>
      <c r="E51" s="512"/>
      <c r="F51" s="512" t="s">
        <v>59</v>
      </c>
      <c r="G51" s="512"/>
      <c r="H51" s="512" t="s">
        <v>73</v>
      </c>
      <c r="I51" s="512"/>
      <c r="J51" s="512"/>
      <c r="K51" s="494" t="s">
        <v>437</v>
      </c>
      <c r="L51" s="496"/>
      <c r="M51" s="494" t="s">
        <v>30</v>
      </c>
      <c r="N51" s="495"/>
      <c r="O51" s="496"/>
    </row>
    <row r="52" spans="1:15" ht="24.75" customHeight="1">
      <c r="A52" s="78">
        <v>1</v>
      </c>
      <c r="B52" s="498">
        <v>2</v>
      </c>
      <c r="C52" s="498"/>
      <c r="D52" s="498">
        <v>3</v>
      </c>
      <c r="E52" s="498"/>
      <c r="F52" s="498">
        <v>4</v>
      </c>
      <c r="G52" s="498"/>
      <c r="H52" s="498">
        <v>5</v>
      </c>
      <c r="I52" s="498"/>
      <c r="J52" s="498"/>
      <c r="K52" s="498">
        <v>6</v>
      </c>
      <c r="L52" s="498"/>
      <c r="M52" s="516">
        <v>7</v>
      </c>
      <c r="N52" s="521"/>
      <c r="O52" s="517"/>
    </row>
    <row r="53" spans="1:15" ht="29.25" customHeight="1">
      <c r="A53" s="268"/>
      <c r="B53" s="520"/>
      <c r="C53" s="520"/>
      <c r="D53" s="497"/>
      <c r="E53" s="497"/>
      <c r="F53" s="514" t="s">
        <v>146</v>
      </c>
      <c r="G53" s="514"/>
      <c r="H53" s="515"/>
      <c r="I53" s="515"/>
      <c r="J53" s="515"/>
      <c r="K53" s="482"/>
      <c r="L53" s="484"/>
      <c r="M53" s="497"/>
      <c r="N53" s="497"/>
      <c r="O53" s="497"/>
    </row>
    <row r="54" spans="1:15" ht="29.25" hidden="1" customHeight="1">
      <c r="A54" s="268"/>
      <c r="B54" s="520"/>
      <c r="C54" s="520"/>
      <c r="D54" s="497"/>
      <c r="E54" s="497"/>
      <c r="F54" s="514"/>
      <c r="G54" s="514"/>
      <c r="H54" s="515"/>
      <c r="I54" s="515"/>
      <c r="J54" s="515"/>
      <c r="K54" s="482"/>
      <c r="L54" s="484"/>
      <c r="M54" s="497"/>
      <c r="N54" s="497"/>
      <c r="O54" s="497"/>
    </row>
    <row r="55" spans="1:15" ht="30" customHeight="1">
      <c r="A55" s="269" t="s">
        <v>50</v>
      </c>
      <c r="B55" s="523" t="s">
        <v>31</v>
      </c>
      <c r="C55" s="523"/>
      <c r="D55" s="523" t="s">
        <v>31</v>
      </c>
      <c r="E55" s="523"/>
      <c r="F55" s="523" t="s">
        <v>31</v>
      </c>
      <c r="G55" s="523"/>
      <c r="H55" s="513"/>
      <c r="I55" s="513"/>
      <c r="J55" s="513"/>
      <c r="K55" s="508">
        <f>SUM(K53:L54)</f>
        <v>0</v>
      </c>
      <c r="L55" s="510"/>
      <c r="M55" s="522"/>
      <c r="N55" s="522"/>
      <c r="O55" s="522"/>
    </row>
    <row r="56" spans="1:15">
      <c r="A56" s="104"/>
      <c r="B56" s="210"/>
      <c r="C56" s="210"/>
      <c r="D56" s="210"/>
      <c r="E56" s="210"/>
      <c r="F56" s="210" t="s">
        <v>369</v>
      </c>
      <c r="G56" s="210"/>
      <c r="H56" s="210"/>
      <c r="I56" s="210"/>
      <c r="J56" s="210"/>
      <c r="K56" s="47"/>
      <c r="L56" s="47"/>
      <c r="M56" s="47"/>
      <c r="N56" s="47"/>
      <c r="O56" s="47"/>
    </row>
    <row r="57" spans="1:15">
      <c r="A57" s="511" t="s">
        <v>346</v>
      </c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</row>
    <row r="58" spans="1:15" ht="20.25" customHeight="1">
      <c r="A58" s="105"/>
      <c r="B58" s="105"/>
      <c r="C58" s="105"/>
      <c r="D58" s="105"/>
      <c r="E58" s="105"/>
      <c r="F58" s="105"/>
      <c r="G58" s="105"/>
      <c r="H58" s="105"/>
      <c r="I58" s="106"/>
      <c r="J58" s="48"/>
      <c r="K58" s="48"/>
      <c r="L58" s="48"/>
      <c r="M58" s="48"/>
      <c r="N58" s="48"/>
      <c r="O58" s="107" t="s">
        <v>376</v>
      </c>
    </row>
    <row r="59" spans="1:15" ht="42.75" customHeight="1">
      <c r="A59" s="512" t="s">
        <v>57</v>
      </c>
      <c r="B59" s="512"/>
      <c r="C59" s="512"/>
      <c r="D59" s="512" t="s">
        <v>434</v>
      </c>
      <c r="E59" s="512"/>
      <c r="F59" s="512" t="s">
        <v>435</v>
      </c>
      <c r="G59" s="512"/>
      <c r="H59" s="512"/>
      <c r="I59" s="512"/>
      <c r="J59" s="512" t="s">
        <v>436</v>
      </c>
      <c r="K59" s="512"/>
      <c r="L59" s="512"/>
      <c r="M59" s="512"/>
      <c r="N59" s="512" t="s">
        <v>437</v>
      </c>
      <c r="O59" s="512"/>
    </row>
    <row r="60" spans="1:15" ht="42.75" customHeight="1">
      <c r="A60" s="512"/>
      <c r="B60" s="512"/>
      <c r="C60" s="512"/>
      <c r="D60" s="512"/>
      <c r="E60" s="512"/>
      <c r="F60" s="498" t="s">
        <v>143</v>
      </c>
      <c r="G60" s="498"/>
      <c r="H60" s="512" t="s">
        <v>144</v>
      </c>
      <c r="I60" s="512"/>
      <c r="J60" s="498" t="s">
        <v>143</v>
      </c>
      <c r="K60" s="498"/>
      <c r="L60" s="512" t="s">
        <v>144</v>
      </c>
      <c r="M60" s="512"/>
      <c r="N60" s="512"/>
      <c r="O60" s="512"/>
    </row>
    <row r="61" spans="1:15" ht="27" customHeight="1">
      <c r="A61" s="512">
        <v>1</v>
      </c>
      <c r="B61" s="512"/>
      <c r="C61" s="512"/>
      <c r="D61" s="494">
        <v>2</v>
      </c>
      <c r="E61" s="496"/>
      <c r="F61" s="494">
        <v>3</v>
      </c>
      <c r="G61" s="496"/>
      <c r="H61" s="516">
        <v>4</v>
      </c>
      <c r="I61" s="517"/>
      <c r="J61" s="516">
        <v>5</v>
      </c>
      <c r="K61" s="517"/>
      <c r="L61" s="516">
        <v>6</v>
      </c>
      <c r="M61" s="517"/>
      <c r="N61" s="516">
        <v>7</v>
      </c>
      <c r="O61" s="517"/>
    </row>
    <row r="62" spans="1:15" ht="30.75" customHeight="1">
      <c r="A62" s="519" t="s">
        <v>172</v>
      </c>
      <c r="B62" s="519"/>
      <c r="C62" s="519"/>
      <c r="D62" s="482"/>
      <c r="E62" s="484"/>
      <c r="F62" s="482"/>
      <c r="G62" s="484"/>
      <c r="H62" s="482"/>
      <c r="I62" s="484"/>
      <c r="J62" s="482"/>
      <c r="K62" s="484"/>
      <c r="L62" s="482"/>
      <c r="M62" s="484"/>
      <c r="N62" s="482">
        <f>D62+H62-L62</f>
        <v>0</v>
      </c>
      <c r="O62" s="484"/>
    </row>
    <row r="63" spans="1:15" ht="27.75" customHeight="1">
      <c r="A63" s="519" t="s">
        <v>78</v>
      </c>
      <c r="B63" s="519"/>
      <c r="C63" s="519"/>
      <c r="D63" s="482"/>
      <c r="E63" s="484"/>
      <c r="F63" s="482"/>
      <c r="G63" s="484"/>
      <c r="H63" s="482"/>
      <c r="I63" s="484"/>
      <c r="J63" s="482"/>
      <c r="K63" s="484"/>
      <c r="L63" s="482"/>
      <c r="M63" s="484"/>
      <c r="N63" s="482"/>
      <c r="O63" s="484"/>
    </row>
    <row r="64" spans="1:15" ht="25.5" customHeight="1">
      <c r="A64" s="519"/>
      <c r="B64" s="519"/>
      <c r="C64" s="519"/>
      <c r="D64" s="482"/>
      <c r="E64" s="484"/>
      <c r="F64" s="482"/>
      <c r="G64" s="484"/>
      <c r="H64" s="482"/>
      <c r="I64" s="484"/>
      <c r="J64" s="482"/>
      <c r="K64" s="484"/>
      <c r="L64" s="482"/>
      <c r="M64" s="484"/>
      <c r="N64" s="482"/>
      <c r="O64" s="484"/>
    </row>
    <row r="65" spans="1:15" ht="30" customHeight="1">
      <c r="A65" s="519" t="s">
        <v>173</v>
      </c>
      <c r="B65" s="519"/>
      <c r="C65" s="519"/>
      <c r="D65" s="482"/>
      <c r="E65" s="484"/>
      <c r="F65" s="482"/>
      <c r="G65" s="484"/>
      <c r="H65" s="482"/>
      <c r="I65" s="484"/>
      <c r="J65" s="482"/>
      <c r="K65" s="484"/>
      <c r="L65" s="482"/>
      <c r="M65" s="484"/>
      <c r="N65" s="482">
        <f>D65+H65-L65</f>
        <v>0</v>
      </c>
      <c r="O65" s="484"/>
    </row>
    <row r="66" spans="1:15" ht="30" customHeight="1">
      <c r="A66" s="519" t="s">
        <v>536</v>
      </c>
      <c r="B66" s="519"/>
      <c r="C66" s="519"/>
      <c r="D66" s="482"/>
      <c r="E66" s="484"/>
      <c r="F66" s="482"/>
      <c r="G66" s="484"/>
      <c r="H66" s="482"/>
      <c r="I66" s="484"/>
      <c r="J66" s="482"/>
      <c r="K66" s="484"/>
      <c r="L66" s="482"/>
      <c r="M66" s="484"/>
      <c r="N66" s="482"/>
      <c r="O66" s="484"/>
    </row>
    <row r="67" spans="1:15" ht="30" customHeight="1">
      <c r="A67" s="519"/>
      <c r="B67" s="519"/>
      <c r="C67" s="519"/>
      <c r="D67" s="482"/>
      <c r="E67" s="484"/>
      <c r="F67" s="482"/>
      <c r="G67" s="484"/>
      <c r="H67" s="482"/>
      <c r="I67" s="484"/>
      <c r="J67" s="482"/>
      <c r="K67" s="484"/>
      <c r="L67" s="482"/>
      <c r="M67" s="484"/>
      <c r="N67" s="482"/>
      <c r="O67" s="484"/>
    </row>
    <row r="68" spans="1:15" ht="30" customHeight="1">
      <c r="A68" s="519" t="s">
        <v>174</v>
      </c>
      <c r="B68" s="519"/>
      <c r="C68" s="519"/>
      <c r="D68" s="482"/>
      <c r="E68" s="484"/>
      <c r="F68" s="482"/>
      <c r="G68" s="484"/>
      <c r="H68" s="482"/>
      <c r="I68" s="484"/>
      <c r="J68" s="482"/>
      <c r="K68" s="484"/>
      <c r="L68" s="482"/>
      <c r="M68" s="484"/>
      <c r="N68" s="482">
        <f>D68+H68-L68</f>
        <v>0</v>
      </c>
      <c r="O68" s="484"/>
    </row>
    <row r="69" spans="1:15" ht="30" customHeight="1">
      <c r="A69" s="519" t="s">
        <v>78</v>
      </c>
      <c r="B69" s="519"/>
      <c r="C69" s="519"/>
      <c r="D69" s="482"/>
      <c r="E69" s="484"/>
      <c r="F69" s="482"/>
      <c r="G69" s="484"/>
      <c r="H69" s="482"/>
      <c r="I69" s="484"/>
      <c r="J69" s="482"/>
      <c r="K69" s="484"/>
      <c r="L69" s="482"/>
      <c r="M69" s="484"/>
      <c r="N69" s="482"/>
      <c r="O69" s="484"/>
    </row>
    <row r="70" spans="1:15" ht="30" customHeight="1">
      <c r="A70" s="519"/>
      <c r="B70" s="519"/>
      <c r="C70" s="519"/>
      <c r="D70" s="482"/>
      <c r="E70" s="484"/>
      <c r="F70" s="482"/>
      <c r="G70" s="484"/>
      <c r="H70" s="482"/>
      <c r="I70" s="484"/>
      <c r="J70" s="482"/>
      <c r="K70" s="484"/>
      <c r="L70" s="482"/>
      <c r="M70" s="484"/>
      <c r="N70" s="482"/>
      <c r="O70" s="484"/>
    </row>
    <row r="71" spans="1:15" ht="51" customHeight="1">
      <c r="A71" s="518" t="s">
        <v>50</v>
      </c>
      <c r="B71" s="518"/>
      <c r="C71" s="518"/>
      <c r="D71" s="508">
        <f>SUM(D62,D65,D68)</f>
        <v>0</v>
      </c>
      <c r="E71" s="510"/>
      <c r="F71" s="508">
        <f>SUM(F62,F65,F68)</f>
        <v>0</v>
      </c>
      <c r="G71" s="510"/>
      <c r="H71" s="508">
        <f>SUM(H62,H65,H68)</f>
        <v>0</v>
      </c>
      <c r="I71" s="510"/>
      <c r="J71" s="508">
        <f>SUM(J62,J65,J68)</f>
        <v>0</v>
      </c>
      <c r="K71" s="510"/>
      <c r="L71" s="508">
        <f>SUM(L62,L65,L68)</f>
        <v>0</v>
      </c>
      <c r="M71" s="510"/>
      <c r="N71" s="508">
        <f>D71+H71-L71</f>
        <v>0</v>
      </c>
      <c r="O71" s="510"/>
    </row>
    <row r="72" spans="1:15">
      <c r="A72" s="48"/>
      <c r="B72" s="209"/>
      <c r="C72" s="108"/>
      <c r="D72" s="108"/>
      <c r="E72" s="10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>
      <c r="A73" s="48"/>
      <c r="B73" s="209"/>
      <c r="C73" s="108"/>
      <c r="D73" s="108"/>
      <c r="E73" s="10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>
      <c r="A74" s="209"/>
      <c r="B74" s="209"/>
      <c r="C74" s="108"/>
      <c r="D74" s="108"/>
      <c r="E74" s="10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>
      <c r="A75" s="107"/>
      <c r="B75" s="209"/>
      <c r="C75" s="108"/>
      <c r="D75" s="108"/>
      <c r="E75" s="108"/>
      <c r="F75" s="107"/>
      <c r="G75" s="107"/>
      <c r="H75" s="48"/>
      <c r="I75" s="48"/>
      <c r="J75" s="48"/>
      <c r="K75" s="48"/>
      <c r="L75" s="530"/>
      <c r="M75" s="531"/>
      <c r="N75" s="531"/>
      <c r="O75" s="531"/>
    </row>
    <row r="76" spans="1:15">
      <c r="A76" s="48"/>
      <c r="B76" s="209"/>
      <c r="C76" s="108"/>
      <c r="D76" s="108"/>
      <c r="E76" s="10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>
      <c r="A77" s="48"/>
      <c r="B77" s="209"/>
      <c r="C77" s="108"/>
      <c r="D77" s="108"/>
      <c r="E77" s="10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>
      <c r="A78" s="48"/>
      <c r="B78" s="209"/>
      <c r="C78" s="108"/>
      <c r="D78" s="108"/>
      <c r="E78" s="10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>
      <c r="A79" s="48"/>
      <c r="B79" s="209"/>
      <c r="C79" s="108"/>
      <c r="D79" s="108"/>
      <c r="E79" s="10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>
      <c r="A80" s="48"/>
      <c r="B80" s="209"/>
      <c r="C80" s="108"/>
      <c r="D80" s="108"/>
      <c r="E80" s="10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>
      <c r="A81" s="48"/>
      <c r="B81" s="209"/>
      <c r="C81" s="108"/>
      <c r="D81" s="108"/>
      <c r="E81" s="10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>
      <c r="C82" s="109"/>
      <c r="D82" s="109"/>
      <c r="E82" s="109"/>
    </row>
    <row r="83" spans="1:15">
      <c r="C83" s="109"/>
      <c r="D83" s="109"/>
      <c r="E83" s="109"/>
    </row>
    <row r="84" spans="1:15">
      <c r="C84" s="109"/>
      <c r="D84" s="109"/>
      <c r="E84" s="109"/>
    </row>
    <row r="85" spans="1:15">
      <c r="C85" s="109"/>
      <c r="D85" s="109"/>
      <c r="E85" s="109"/>
    </row>
  </sheetData>
  <mergeCells count="255">
    <mergeCell ref="L75:O75"/>
    <mergeCell ref="C14:E14"/>
    <mergeCell ref="C15:E15"/>
    <mergeCell ref="C16:E16"/>
    <mergeCell ref="A23:B23"/>
    <mergeCell ref="N14:O14"/>
    <mergeCell ref="N15:O15"/>
    <mergeCell ref="A26:O26"/>
    <mergeCell ref="A8:B8"/>
    <mergeCell ref="A9:B9"/>
    <mergeCell ref="A10:B10"/>
    <mergeCell ref="A11:B11"/>
    <mergeCell ref="A12:B12"/>
    <mergeCell ref="C11:E11"/>
    <mergeCell ref="C12:E12"/>
    <mergeCell ref="C13:E13"/>
    <mergeCell ref="A24:B24"/>
    <mergeCell ref="A16:B16"/>
    <mergeCell ref="A17:B17"/>
    <mergeCell ref="A18:B18"/>
    <mergeCell ref="A19:B19"/>
    <mergeCell ref="A21:B21"/>
    <mergeCell ref="A22:B22"/>
    <mergeCell ref="A20:B20"/>
    <mergeCell ref="A13:B13"/>
    <mergeCell ref="A14:B14"/>
    <mergeCell ref="A15:B15"/>
    <mergeCell ref="F15:H15"/>
    <mergeCell ref="L13:M13"/>
    <mergeCell ref="L14:M14"/>
    <mergeCell ref="F13:H13"/>
    <mergeCell ref="L15:M15"/>
    <mergeCell ref="I15:K15"/>
    <mergeCell ref="F14:H14"/>
    <mergeCell ref="I14:K14"/>
    <mergeCell ref="F12:H12"/>
    <mergeCell ref="I13:K13"/>
    <mergeCell ref="I9:K9"/>
    <mergeCell ref="C7:E7"/>
    <mergeCell ref="C8:E8"/>
    <mergeCell ref="C9:E9"/>
    <mergeCell ref="N12:O12"/>
    <mergeCell ref="L10:M10"/>
    <mergeCell ref="N13:O13"/>
    <mergeCell ref="L12:M12"/>
    <mergeCell ref="N10:O10"/>
    <mergeCell ref="I11:K11"/>
    <mergeCell ref="I12:K12"/>
    <mergeCell ref="L11:M11"/>
    <mergeCell ref="F8:H8"/>
    <mergeCell ref="F9:H9"/>
    <mergeCell ref="F10:H10"/>
    <mergeCell ref="L9:M9"/>
    <mergeCell ref="C10:E10"/>
    <mergeCell ref="A2:O2"/>
    <mergeCell ref="A3:O3"/>
    <mergeCell ref="I10:K10"/>
    <mergeCell ref="F53:G53"/>
    <mergeCell ref="D51:E51"/>
    <mergeCell ref="J30:L30"/>
    <mergeCell ref="M30:O30"/>
    <mergeCell ref="A49:O49"/>
    <mergeCell ref="F51:G51"/>
    <mergeCell ref="H51:J51"/>
    <mergeCell ref="A4:O4"/>
    <mergeCell ref="A5:O5"/>
    <mergeCell ref="A6:O6"/>
    <mergeCell ref="L7:M7"/>
    <mergeCell ref="N7:O7"/>
    <mergeCell ref="F7:H7"/>
    <mergeCell ref="I7:K7"/>
    <mergeCell ref="N8:O8"/>
    <mergeCell ref="N9:O9"/>
    <mergeCell ref="L8:M8"/>
    <mergeCell ref="A7:B7"/>
    <mergeCell ref="N11:O11"/>
    <mergeCell ref="I8:K8"/>
    <mergeCell ref="F11:H11"/>
    <mergeCell ref="M53:O53"/>
    <mergeCell ref="K53:L53"/>
    <mergeCell ref="K52:L52"/>
    <mergeCell ref="B53:C53"/>
    <mergeCell ref="H53:J53"/>
    <mergeCell ref="K51:L51"/>
    <mergeCell ref="M51:O51"/>
    <mergeCell ref="B51:C51"/>
    <mergeCell ref="H61:I61"/>
    <mergeCell ref="K55:L55"/>
    <mergeCell ref="J61:K61"/>
    <mergeCell ref="J59:M59"/>
    <mergeCell ref="J60:K60"/>
    <mergeCell ref="L60:M60"/>
    <mergeCell ref="M52:O52"/>
    <mergeCell ref="N59:O60"/>
    <mergeCell ref="M55:O55"/>
    <mergeCell ref="A57:O57"/>
    <mergeCell ref="B55:C55"/>
    <mergeCell ref="D55:E55"/>
    <mergeCell ref="F55:G55"/>
    <mergeCell ref="D59:E60"/>
    <mergeCell ref="A59:C60"/>
    <mergeCell ref="F59:I59"/>
    <mergeCell ref="F52:G52"/>
    <mergeCell ref="A71:C71"/>
    <mergeCell ref="D64:E64"/>
    <mergeCell ref="F64:G64"/>
    <mergeCell ref="A69:C69"/>
    <mergeCell ref="D67:E67"/>
    <mergeCell ref="F67:G67"/>
    <mergeCell ref="A68:C68"/>
    <mergeCell ref="A67:C67"/>
    <mergeCell ref="A70:C70"/>
    <mergeCell ref="A65:C65"/>
    <mergeCell ref="D68:E68"/>
    <mergeCell ref="F68:G68"/>
    <mergeCell ref="B54:C54"/>
    <mergeCell ref="A63:C63"/>
    <mergeCell ref="D69:E69"/>
    <mergeCell ref="F69:G69"/>
    <mergeCell ref="A64:C64"/>
    <mergeCell ref="D66:E66"/>
    <mergeCell ref="A66:C66"/>
    <mergeCell ref="F66:G66"/>
    <mergeCell ref="D65:E65"/>
    <mergeCell ref="F65:G65"/>
    <mergeCell ref="A62:C62"/>
    <mergeCell ref="A61:C61"/>
    <mergeCell ref="D61:E61"/>
    <mergeCell ref="F61:G61"/>
    <mergeCell ref="D62:E62"/>
    <mergeCell ref="N66:O66"/>
    <mergeCell ref="N62:O62"/>
    <mergeCell ref="J62:K62"/>
    <mergeCell ref="H62:I62"/>
    <mergeCell ref="L61:M61"/>
    <mergeCell ref="N61:O61"/>
    <mergeCell ref="N64:O64"/>
    <mergeCell ref="D63:E63"/>
    <mergeCell ref="F63:G63"/>
    <mergeCell ref="H65:I65"/>
    <mergeCell ref="J65:K65"/>
    <mergeCell ref="H63:I63"/>
    <mergeCell ref="N63:O63"/>
    <mergeCell ref="N69:O69"/>
    <mergeCell ref="H54:J54"/>
    <mergeCell ref="L69:M69"/>
    <mergeCell ref="H69:I69"/>
    <mergeCell ref="L65:M65"/>
    <mergeCell ref="H66:I66"/>
    <mergeCell ref="N65:O65"/>
    <mergeCell ref="L63:M63"/>
    <mergeCell ref="N67:O67"/>
    <mergeCell ref="H68:I68"/>
    <mergeCell ref="J68:K68"/>
    <mergeCell ref="L68:M68"/>
    <mergeCell ref="N68:O68"/>
    <mergeCell ref="J67:K67"/>
    <mergeCell ref="L67:M67"/>
    <mergeCell ref="D54:E54"/>
    <mergeCell ref="H55:J55"/>
    <mergeCell ref="F54:G54"/>
    <mergeCell ref="F62:G62"/>
    <mergeCell ref="H60:I60"/>
    <mergeCell ref="K54:L54"/>
    <mergeCell ref="M54:O54"/>
    <mergeCell ref="H64:I64"/>
    <mergeCell ref="H67:I67"/>
    <mergeCell ref="L24:M24"/>
    <mergeCell ref="I23:K23"/>
    <mergeCell ref="I24:K24"/>
    <mergeCell ref="I22:K22"/>
    <mergeCell ref="F24:H24"/>
    <mergeCell ref="N71:O71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L62:M62"/>
    <mergeCell ref="J69:K69"/>
    <mergeCell ref="J63:K63"/>
    <mergeCell ref="L64:M64"/>
    <mergeCell ref="J64:K64"/>
    <mergeCell ref="L66:M66"/>
    <mergeCell ref="J66:K66"/>
    <mergeCell ref="H52:J52"/>
    <mergeCell ref="C18:E18"/>
    <mergeCell ref="C19:E19"/>
    <mergeCell ref="C20:E20"/>
    <mergeCell ref="C21:E21"/>
    <mergeCell ref="F60:G60"/>
    <mergeCell ref="N16:O16"/>
    <mergeCell ref="N17:O17"/>
    <mergeCell ref="N18:O18"/>
    <mergeCell ref="N19:O19"/>
    <mergeCell ref="L16:M16"/>
    <mergeCell ref="A28:J28"/>
    <mergeCell ref="D30:F30"/>
    <mergeCell ref="F19:H19"/>
    <mergeCell ref="I16:K16"/>
    <mergeCell ref="I17:K17"/>
    <mergeCell ref="I18:K18"/>
    <mergeCell ref="I19:K19"/>
    <mergeCell ref="F16:H16"/>
    <mergeCell ref="F17:H17"/>
    <mergeCell ref="F18:H18"/>
    <mergeCell ref="G30:I30"/>
    <mergeCell ref="C17:E17"/>
    <mergeCell ref="N24:O24"/>
    <mergeCell ref="L21:M21"/>
    <mergeCell ref="L22:M22"/>
    <mergeCell ref="L17:M17"/>
    <mergeCell ref="L18:M18"/>
    <mergeCell ref="L19:M19"/>
    <mergeCell ref="N20:O20"/>
    <mergeCell ref="N21:O21"/>
    <mergeCell ref="N22:O22"/>
    <mergeCell ref="F23:H23"/>
    <mergeCell ref="I20:K20"/>
    <mergeCell ref="I21:K21"/>
    <mergeCell ref="L20:M20"/>
    <mergeCell ref="L23:M23"/>
    <mergeCell ref="F20:H20"/>
    <mergeCell ref="F21:H21"/>
    <mergeCell ref="F22:H22"/>
    <mergeCell ref="N23:O23"/>
    <mergeCell ref="A46:C46"/>
    <mergeCell ref="C22:E22"/>
    <mergeCell ref="C23:E23"/>
    <mergeCell ref="C24:E24"/>
    <mergeCell ref="A30:C31"/>
    <mergeCell ref="A47:C47"/>
    <mergeCell ref="A32:C32"/>
    <mergeCell ref="D53:E53"/>
    <mergeCell ref="D52:E52"/>
    <mergeCell ref="B52:C5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</mergeCells>
  <phoneticPr fontId="3" type="noConversion"/>
  <pageMargins left="0.59055118110236227" right="0.59055118110236227" top="0.59055118110236227" bottom="0.59055118110236227" header="0.31496062992125984" footer="0.15748031496062992"/>
  <pageSetup paperSize="9" scale="50" orientation="landscape" horizontalDpi="1200" verticalDpi="1200" r:id="rId1"/>
  <headerFooter alignWithMargins="0"/>
  <rowBreaks count="2" manualBreakCount="2">
    <brk id="27" max="16383" man="1"/>
    <brk id="55" max="14" man="1"/>
  </rowBreaks>
  <ignoredErrors>
    <ignoredError sqref="D21:E21 O9" evalError="1"/>
    <ignoredError sqref="E47:F4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  <pageSetUpPr fitToPage="1"/>
  </sheetPr>
  <dimension ref="A1:AF66"/>
  <sheetViews>
    <sheetView view="pageBreakPreview" topLeftCell="D1" zoomScale="60" zoomScaleNormal="50" workbookViewId="0">
      <selection activeCell="N28" sqref="N28"/>
    </sheetView>
  </sheetViews>
  <sheetFormatPr defaultRowHeight="18.75"/>
  <cols>
    <col min="1" max="2" width="4.42578125" style="31" customWidth="1"/>
    <col min="3" max="3" width="28.7109375" style="31" customWidth="1"/>
    <col min="4" max="6" width="8.42578125" style="31" customWidth="1"/>
    <col min="7" max="9" width="11.28515625" style="31" customWidth="1"/>
    <col min="10" max="10" width="8.7109375" style="31" customWidth="1"/>
    <col min="11" max="11" width="10.140625" style="31" customWidth="1"/>
    <col min="12" max="12" width="9" style="31" customWidth="1"/>
    <col min="13" max="13" width="12.28515625" style="31" customWidth="1"/>
    <col min="14" max="14" width="12.5703125" style="31" customWidth="1"/>
    <col min="15" max="15" width="14.5703125" style="31" customWidth="1"/>
    <col min="16" max="16" width="14" style="31" customWidth="1"/>
    <col min="17" max="17" width="12.5703125" style="31" customWidth="1"/>
    <col min="18" max="18" width="12.28515625" style="31" customWidth="1"/>
    <col min="19" max="19" width="14.5703125" style="31" customWidth="1"/>
    <col min="20" max="20" width="14" style="31" customWidth="1"/>
    <col min="21" max="21" width="12.5703125" style="31" customWidth="1"/>
    <col min="22" max="22" width="12.28515625" style="31" customWidth="1"/>
    <col min="23" max="23" width="14.85546875" style="31" customWidth="1"/>
    <col min="24" max="24" width="14" style="31" customWidth="1"/>
    <col min="25" max="25" width="12.5703125" style="31" customWidth="1"/>
    <col min="26" max="26" width="12.28515625" style="31" customWidth="1"/>
    <col min="27" max="27" width="14.5703125" style="31" customWidth="1"/>
    <col min="28" max="28" width="13.7109375" style="31" customWidth="1"/>
    <col min="29" max="29" width="12.28515625" style="31" customWidth="1"/>
    <col min="30" max="31" width="14.5703125" style="31" customWidth="1"/>
    <col min="32" max="32" width="14" style="31" customWidth="1"/>
    <col min="33" max="16384" width="9.140625" style="31"/>
  </cols>
  <sheetData>
    <row r="1" spans="1:32" ht="18.75" customHeight="1"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464" t="s">
        <v>356</v>
      </c>
      <c r="AE1" s="464"/>
      <c r="AF1" s="464"/>
    </row>
    <row r="2" spans="1:32" ht="18.75" customHeight="1">
      <c r="C2" s="111" t="s">
        <v>347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 t="s">
        <v>376</v>
      </c>
    </row>
    <row r="4" spans="1:32" s="48" customFormat="1" ht="45.75" customHeight="1">
      <c r="A4" s="568" t="s">
        <v>47</v>
      </c>
      <c r="B4" s="537" t="s">
        <v>121</v>
      </c>
      <c r="C4" s="539"/>
      <c r="D4" s="573" t="s">
        <v>122</v>
      </c>
      <c r="E4" s="574"/>
      <c r="F4" s="574"/>
      <c r="G4" s="573" t="s">
        <v>188</v>
      </c>
      <c r="H4" s="574"/>
      <c r="I4" s="574"/>
      <c r="J4" s="574"/>
      <c r="K4" s="574"/>
      <c r="L4" s="574"/>
      <c r="M4" s="574"/>
      <c r="N4" s="574"/>
      <c r="O4" s="574"/>
      <c r="P4" s="574"/>
      <c r="Q4" s="575"/>
      <c r="R4" s="594" t="s">
        <v>123</v>
      </c>
      <c r="S4" s="595"/>
      <c r="T4" s="595"/>
      <c r="U4" s="595"/>
      <c r="V4" s="595"/>
      <c r="W4" s="595"/>
      <c r="X4" s="595"/>
      <c r="Y4" s="595"/>
      <c r="Z4" s="596"/>
      <c r="AA4" s="546" t="s">
        <v>323</v>
      </c>
      <c r="AB4" s="591"/>
      <c r="AC4" s="591"/>
      <c r="AD4" s="546" t="s">
        <v>324</v>
      </c>
      <c r="AE4" s="591"/>
      <c r="AF4" s="591"/>
    </row>
    <row r="5" spans="1:32" s="48" customFormat="1" ht="77.25" customHeight="1">
      <c r="A5" s="570"/>
      <c r="B5" s="543"/>
      <c r="C5" s="545"/>
      <c r="D5" s="579"/>
      <c r="E5" s="580"/>
      <c r="F5" s="580"/>
      <c r="G5" s="579"/>
      <c r="H5" s="580"/>
      <c r="I5" s="580"/>
      <c r="J5" s="580"/>
      <c r="K5" s="580"/>
      <c r="L5" s="580"/>
      <c r="M5" s="580"/>
      <c r="N5" s="580"/>
      <c r="O5" s="580"/>
      <c r="P5" s="580"/>
      <c r="Q5" s="581"/>
      <c r="R5" s="563" t="s">
        <v>438</v>
      </c>
      <c r="S5" s="585"/>
      <c r="T5" s="564"/>
      <c r="U5" s="563" t="s">
        <v>439</v>
      </c>
      <c r="V5" s="585"/>
      <c r="W5" s="564"/>
      <c r="X5" s="563" t="s">
        <v>440</v>
      </c>
      <c r="Y5" s="585"/>
      <c r="Z5" s="564"/>
      <c r="AA5" s="591"/>
      <c r="AB5" s="591"/>
      <c r="AC5" s="591"/>
      <c r="AD5" s="591"/>
      <c r="AE5" s="591"/>
      <c r="AF5" s="591"/>
    </row>
    <row r="6" spans="1:32" s="48" customFormat="1" ht="28.5" customHeight="1">
      <c r="A6" s="114">
        <v>1</v>
      </c>
      <c r="B6" s="589">
        <v>2</v>
      </c>
      <c r="C6" s="590"/>
      <c r="D6" s="563">
        <v>3</v>
      </c>
      <c r="E6" s="585"/>
      <c r="F6" s="585"/>
      <c r="G6" s="563">
        <v>4</v>
      </c>
      <c r="H6" s="585"/>
      <c r="I6" s="585"/>
      <c r="J6" s="585"/>
      <c r="K6" s="585"/>
      <c r="L6" s="585"/>
      <c r="M6" s="585"/>
      <c r="N6" s="585"/>
      <c r="O6" s="585"/>
      <c r="P6" s="585"/>
      <c r="Q6" s="564"/>
      <c r="R6" s="563">
        <v>5</v>
      </c>
      <c r="S6" s="585"/>
      <c r="T6" s="564"/>
      <c r="U6" s="563">
        <v>6</v>
      </c>
      <c r="V6" s="585"/>
      <c r="W6" s="564"/>
      <c r="X6" s="594">
        <v>7</v>
      </c>
      <c r="Y6" s="595"/>
      <c r="Z6" s="596"/>
      <c r="AA6" s="594">
        <v>8</v>
      </c>
      <c r="AB6" s="595"/>
      <c r="AC6" s="596"/>
      <c r="AD6" s="594">
        <v>9</v>
      </c>
      <c r="AE6" s="595"/>
      <c r="AF6" s="596"/>
    </row>
    <row r="7" spans="1:32" s="48" customFormat="1" ht="34.5" customHeight="1">
      <c r="A7" s="114">
        <v>1</v>
      </c>
      <c r="B7" s="592" t="s">
        <v>503</v>
      </c>
      <c r="C7" s="593"/>
      <c r="D7" s="613">
        <v>2018</v>
      </c>
      <c r="E7" s="614"/>
      <c r="F7" s="614"/>
      <c r="G7" s="613" t="s">
        <v>504</v>
      </c>
      <c r="H7" s="614"/>
      <c r="I7" s="614"/>
      <c r="J7" s="614"/>
      <c r="K7" s="614"/>
      <c r="L7" s="614"/>
      <c r="M7" s="614"/>
      <c r="N7" s="614"/>
      <c r="O7" s="614"/>
      <c r="P7" s="614"/>
      <c r="Q7" s="615"/>
      <c r="R7" s="597">
        <v>36</v>
      </c>
      <c r="S7" s="598"/>
      <c r="T7" s="599"/>
      <c r="U7" s="597">
        <v>40</v>
      </c>
      <c r="V7" s="598"/>
      <c r="W7" s="599"/>
      <c r="X7" s="597">
        <v>30</v>
      </c>
      <c r="Y7" s="598"/>
      <c r="Z7" s="599"/>
      <c r="AA7" s="597">
        <f>X7-U7</f>
        <v>-10</v>
      </c>
      <c r="AB7" s="598"/>
      <c r="AC7" s="599"/>
      <c r="AD7" s="601">
        <f>(X7/U7)*100</f>
        <v>75</v>
      </c>
      <c r="AE7" s="602"/>
      <c r="AF7" s="603"/>
    </row>
    <row r="8" spans="1:32" s="48" customFormat="1" ht="37.5" customHeight="1">
      <c r="A8" s="560" t="s">
        <v>50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2"/>
      <c r="R8" s="586">
        <f>SUM(R7:R7)</f>
        <v>36</v>
      </c>
      <c r="S8" s="587"/>
      <c r="T8" s="588"/>
      <c r="U8" s="586">
        <f>SUM(U7:U7)</f>
        <v>40</v>
      </c>
      <c r="V8" s="587"/>
      <c r="W8" s="588"/>
      <c r="X8" s="586">
        <f>SUM(X7:X7)</f>
        <v>30</v>
      </c>
      <c r="Y8" s="587"/>
      <c r="Z8" s="588"/>
      <c r="AA8" s="586">
        <f>X8-U8</f>
        <v>-10</v>
      </c>
      <c r="AB8" s="587"/>
      <c r="AC8" s="588"/>
      <c r="AD8" s="610">
        <f>(X8/U8)*100</f>
        <v>75</v>
      </c>
      <c r="AE8" s="611"/>
      <c r="AF8" s="612"/>
    </row>
    <row r="9" spans="1:32" s="48" customFormat="1" ht="11.2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7"/>
      <c r="AF9" s="117"/>
    </row>
    <row r="10" spans="1:32" s="48" customFormat="1" ht="10.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19"/>
      <c r="P10" s="119"/>
      <c r="Q10" s="119"/>
      <c r="R10" s="120"/>
      <c r="S10" s="120"/>
      <c r="T10" s="120"/>
      <c r="U10" s="120"/>
      <c r="V10" s="120"/>
      <c r="W10" s="120"/>
      <c r="X10" s="121"/>
      <c r="Y10" s="121"/>
      <c r="Z10" s="121"/>
      <c r="AA10" s="121"/>
      <c r="AB10" s="121"/>
      <c r="AC10" s="121"/>
      <c r="AD10" s="121"/>
      <c r="AE10" s="122"/>
      <c r="AF10" s="122"/>
    </row>
    <row r="11" spans="1:32" s="123" customFormat="1" ht="18.75" customHeight="1">
      <c r="C11" s="124" t="s">
        <v>348</v>
      </c>
    </row>
    <row r="12" spans="1:32" s="123" customFormat="1" ht="18.75" customHeight="1">
      <c r="AF12" s="102" t="s">
        <v>376</v>
      </c>
    </row>
    <row r="13" spans="1:32" s="48" customFormat="1" ht="45.75" customHeight="1">
      <c r="A13" s="572" t="s">
        <v>47</v>
      </c>
      <c r="B13" s="537" t="s">
        <v>124</v>
      </c>
      <c r="C13" s="539"/>
      <c r="D13" s="546" t="s">
        <v>121</v>
      </c>
      <c r="E13" s="546"/>
      <c r="F13" s="546"/>
      <c r="G13" s="546"/>
      <c r="H13" s="573" t="s">
        <v>188</v>
      </c>
      <c r="I13" s="574"/>
      <c r="J13" s="574"/>
      <c r="K13" s="574"/>
      <c r="L13" s="574"/>
      <c r="M13" s="574"/>
      <c r="N13" s="574"/>
      <c r="O13" s="575"/>
      <c r="P13" s="573" t="s">
        <v>284</v>
      </c>
      <c r="Q13" s="575"/>
      <c r="R13" s="594" t="s">
        <v>123</v>
      </c>
      <c r="S13" s="595"/>
      <c r="T13" s="595"/>
      <c r="U13" s="595"/>
      <c r="V13" s="595"/>
      <c r="W13" s="595"/>
      <c r="X13" s="595"/>
      <c r="Y13" s="595"/>
      <c r="Z13" s="596"/>
      <c r="AA13" s="546" t="s">
        <v>323</v>
      </c>
      <c r="AB13" s="591"/>
      <c r="AC13" s="591"/>
      <c r="AD13" s="546" t="s">
        <v>324</v>
      </c>
      <c r="AE13" s="591"/>
      <c r="AF13" s="591"/>
    </row>
    <row r="14" spans="1:32" s="48" customFormat="1" ht="24.95" customHeight="1">
      <c r="A14" s="572"/>
      <c r="B14" s="540"/>
      <c r="C14" s="542"/>
      <c r="D14" s="546"/>
      <c r="E14" s="546"/>
      <c r="F14" s="546"/>
      <c r="G14" s="546"/>
      <c r="H14" s="576"/>
      <c r="I14" s="577"/>
      <c r="J14" s="577"/>
      <c r="K14" s="577"/>
      <c r="L14" s="577"/>
      <c r="M14" s="577"/>
      <c r="N14" s="577"/>
      <c r="O14" s="578"/>
      <c r="P14" s="576"/>
      <c r="Q14" s="578"/>
      <c r="R14" s="573" t="s">
        <v>441</v>
      </c>
      <c r="S14" s="574"/>
      <c r="T14" s="575"/>
      <c r="U14" s="573" t="s">
        <v>439</v>
      </c>
      <c r="V14" s="574"/>
      <c r="W14" s="575"/>
      <c r="X14" s="573" t="s">
        <v>440</v>
      </c>
      <c r="Y14" s="616"/>
      <c r="Z14" s="617"/>
      <c r="AA14" s="591"/>
      <c r="AB14" s="591"/>
      <c r="AC14" s="591"/>
      <c r="AD14" s="591"/>
      <c r="AE14" s="591"/>
      <c r="AF14" s="591"/>
    </row>
    <row r="15" spans="1:32" s="48" customFormat="1" ht="48" customHeight="1">
      <c r="A15" s="572"/>
      <c r="B15" s="543"/>
      <c r="C15" s="545"/>
      <c r="D15" s="546"/>
      <c r="E15" s="546"/>
      <c r="F15" s="546"/>
      <c r="G15" s="546"/>
      <c r="H15" s="579"/>
      <c r="I15" s="580"/>
      <c r="J15" s="580"/>
      <c r="K15" s="580"/>
      <c r="L15" s="580"/>
      <c r="M15" s="580"/>
      <c r="N15" s="580"/>
      <c r="O15" s="581"/>
      <c r="P15" s="579"/>
      <c r="Q15" s="581"/>
      <c r="R15" s="579"/>
      <c r="S15" s="580"/>
      <c r="T15" s="581"/>
      <c r="U15" s="579"/>
      <c r="V15" s="580"/>
      <c r="W15" s="581"/>
      <c r="X15" s="618"/>
      <c r="Y15" s="619"/>
      <c r="Z15" s="620"/>
      <c r="AA15" s="591"/>
      <c r="AB15" s="591"/>
      <c r="AC15" s="591"/>
      <c r="AD15" s="591"/>
      <c r="AE15" s="591"/>
      <c r="AF15" s="591"/>
    </row>
    <row r="16" spans="1:32" s="48" customFormat="1" ht="28.5" customHeight="1">
      <c r="A16" s="125">
        <v>1</v>
      </c>
      <c r="B16" s="589">
        <v>2</v>
      </c>
      <c r="C16" s="590"/>
      <c r="D16" s="546">
        <v>3</v>
      </c>
      <c r="E16" s="546"/>
      <c r="F16" s="546"/>
      <c r="G16" s="546"/>
      <c r="H16" s="563">
        <v>4</v>
      </c>
      <c r="I16" s="585"/>
      <c r="J16" s="585"/>
      <c r="K16" s="585"/>
      <c r="L16" s="585"/>
      <c r="M16" s="585"/>
      <c r="N16" s="585"/>
      <c r="O16" s="564"/>
      <c r="P16" s="563">
        <v>5</v>
      </c>
      <c r="Q16" s="564"/>
      <c r="R16" s="563">
        <v>6</v>
      </c>
      <c r="S16" s="585"/>
      <c r="T16" s="564"/>
      <c r="U16" s="563">
        <v>7</v>
      </c>
      <c r="V16" s="585"/>
      <c r="W16" s="564"/>
      <c r="X16" s="563">
        <v>8</v>
      </c>
      <c r="Y16" s="585"/>
      <c r="Z16" s="564"/>
      <c r="AA16" s="563">
        <v>9</v>
      </c>
      <c r="AB16" s="585"/>
      <c r="AC16" s="564"/>
      <c r="AD16" s="563">
        <v>10</v>
      </c>
      <c r="AE16" s="585"/>
      <c r="AF16" s="564"/>
    </row>
    <row r="17" spans="1:32" s="48" customFormat="1" ht="30.75" customHeight="1">
      <c r="A17" s="126"/>
      <c r="B17" s="640"/>
      <c r="C17" s="641"/>
      <c r="D17" s="637"/>
      <c r="E17" s="637"/>
      <c r="F17" s="637"/>
      <c r="G17" s="637"/>
      <c r="H17" s="582"/>
      <c r="I17" s="583"/>
      <c r="J17" s="583"/>
      <c r="K17" s="583"/>
      <c r="L17" s="583"/>
      <c r="M17" s="583"/>
      <c r="N17" s="583"/>
      <c r="O17" s="584"/>
      <c r="P17" s="638"/>
      <c r="Q17" s="639"/>
      <c r="R17" s="604"/>
      <c r="S17" s="605"/>
      <c r="T17" s="606"/>
      <c r="U17" s="604"/>
      <c r="V17" s="605"/>
      <c r="W17" s="606"/>
      <c r="X17" s="604"/>
      <c r="Y17" s="605"/>
      <c r="Z17" s="606"/>
      <c r="AA17" s="604">
        <f>X17-U17</f>
        <v>0</v>
      </c>
      <c r="AB17" s="605"/>
      <c r="AC17" s="606"/>
      <c r="AD17" s="621" t="e">
        <f>(X17/U17)*100</f>
        <v>#DIV/0!</v>
      </c>
      <c r="AE17" s="622"/>
      <c r="AF17" s="623"/>
    </row>
    <row r="18" spans="1:32" s="48" customFormat="1" ht="30.75" customHeight="1">
      <c r="A18" s="126"/>
      <c r="B18" s="640"/>
      <c r="C18" s="641"/>
      <c r="D18" s="637"/>
      <c r="E18" s="637"/>
      <c r="F18" s="637"/>
      <c r="G18" s="637"/>
      <c r="H18" s="582"/>
      <c r="I18" s="583"/>
      <c r="J18" s="583"/>
      <c r="K18" s="583"/>
      <c r="L18" s="583"/>
      <c r="M18" s="583"/>
      <c r="N18" s="583"/>
      <c r="O18" s="584"/>
      <c r="P18" s="638"/>
      <c r="Q18" s="639"/>
      <c r="R18" s="604"/>
      <c r="S18" s="605"/>
      <c r="T18" s="606"/>
      <c r="U18" s="604"/>
      <c r="V18" s="605"/>
      <c r="W18" s="606"/>
      <c r="X18" s="604"/>
      <c r="Y18" s="605"/>
      <c r="Z18" s="606"/>
      <c r="AA18" s="604">
        <f>X18-U18</f>
        <v>0</v>
      </c>
      <c r="AB18" s="605"/>
      <c r="AC18" s="606"/>
      <c r="AD18" s="621" t="e">
        <f>(X18/U18)*100</f>
        <v>#DIV/0!</v>
      </c>
      <c r="AE18" s="622"/>
      <c r="AF18" s="623"/>
    </row>
    <row r="19" spans="1:32" s="48" customFormat="1" ht="38.25" customHeight="1">
      <c r="A19" s="560" t="s">
        <v>50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2"/>
      <c r="R19" s="607">
        <f>SUM(R17:R18)</f>
        <v>0</v>
      </c>
      <c r="S19" s="608"/>
      <c r="T19" s="609"/>
      <c r="U19" s="607">
        <f>SUM(U17:U18)</f>
        <v>0</v>
      </c>
      <c r="V19" s="608"/>
      <c r="W19" s="609"/>
      <c r="X19" s="607">
        <f>SUM(X17:X18)</f>
        <v>0</v>
      </c>
      <c r="Y19" s="608"/>
      <c r="Z19" s="609"/>
      <c r="AA19" s="607">
        <f>X19-U19</f>
        <v>0</v>
      </c>
      <c r="AB19" s="608"/>
      <c r="AC19" s="609"/>
      <c r="AD19" s="547" t="e">
        <f>(X19/U19)*100</f>
        <v>#DIV/0!</v>
      </c>
      <c r="AE19" s="548"/>
      <c r="AF19" s="549"/>
    </row>
    <row r="20" spans="1:32" s="48" customFormat="1" ht="2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1"/>
      <c r="R20" s="127"/>
      <c r="S20" s="127"/>
      <c r="T20" s="127"/>
      <c r="U20" s="127"/>
      <c r="V20" s="127"/>
      <c r="W20" s="91"/>
      <c r="X20" s="91"/>
      <c r="Y20" s="91"/>
      <c r="Z20" s="91"/>
      <c r="AA20" s="91"/>
      <c r="AB20" s="91"/>
      <c r="AC20" s="91"/>
      <c r="AD20" s="91"/>
      <c r="AE20" s="91"/>
      <c r="AF20" s="127"/>
    </row>
    <row r="21" spans="1:32" s="48" customFormat="1" ht="16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1"/>
      <c r="R21" s="127"/>
      <c r="S21" s="127"/>
      <c r="T21" s="127"/>
      <c r="U21" s="127"/>
      <c r="V21" s="127"/>
      <c r="W21" s="91"/>
      <c r="X21" s="91"/>
      <c r="Y21" s="91"/>
      <c r="Z21" s="91"/>
      <c r="AA21" s="91"/>
      <c r="AB21" s="91"/>
      <c r="AC21" s="91"/>
      <c r="AD21" s="91"/>
      <c r="AE21" s="91"/>
      <c r="AF21" s="127"/>
    </row>
    <row r="22" spans="1:32" s="123" customFormat="1" ht="18.75" customHeight="1">
      <c r="A22" s="128"/>
      <c r="B22" s="128"/>
      <c r="C22" s="128" t="s">
        <v>442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</row>
    <row r="23" spans="1:32" s="48" customFormat="1" ht="20.25">
      <c r="A23" s="129"/>
      <c r="B23" s="129"/>
      <c r="C23" s="129"/>
      <c r="D23" s="129"/>
      <c r="E23" s="129"/>
      <c r="F23" s="129"/>
      <c r="G23" s="129"/>
      <c r="H23" s="129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29"/>
      <c r="X23" s="91"/>
      <c r="Y23" s="91"/>
      <c r="Z23" s="550"/>
      <c r="AA23" s="550"/>
      <c r="AB23" s="550"/>
      <c r="AC23" s="91"/>
      <c r="AD23" s="550" t="s">
        <v>325</v>
      </c>
      <c r="AE23" s="550"/>
      <c r="AF23" s="550"/>
    </row>
    <row r="24" spans="1:32" s="48" customFormat="1" ht="38.25" customHeight="1">
      <c r="A24" s="568" t="s">
        <v>47</v>
      </c>
      <c r="B24" s="537" t="s">
        <v>145</v>
      </c>
      <c r="C24" s="538"/>
      <c r="D24" s="538"/>
      <c r="E24" s="538"/>
      <c r="F24" s="538"/>
      <c r="G24" s="538"/>
      <c r="H24" s="538"/>
      <c r="I24" s="538"/>
      <c r="J24" s="538"/>
      <c r="K24" s="538"/>
      <c r="L24" s="539"/>
      <c r="M24" s="551" t="s">
        <v>49</v>
      </c>
      <c r="N24" s="552"/>
      <c r="O24" s="552"/>
      <c r="P24" s="553"/>
      <c r="Q24" s="551" t="s">
        <v>72</v>
      </c>
      <c r="R24" s="552"/>
      <c r="S24" s="552"/>
      <c r="T24" s="553"/>
      <c r="U24" s="551" t="s">
        <v>171</v>
      </c>
      <c r="V24" s="552"/>
      <c r="W24" s="552"/>
      <c r="X24" s="553"/>
      <c r="Y24" s="551" t="s">
        <v>92</v>
      </c>
      <c r="Z24" s="552"/>
      <c r="AA24" s="552"/>
      <c r="AB24" s="553"/>
      <c r="AC24" s="551" t="s">
        <v>50</v>
      </c>
      <c r="AD24" s="552"/>
      <c r="AE24" s="552"/>
      <c r="AF24" s="553"/>
    </row>
    <row r="25" spans="1:32" s="48" customFormat="1" ht="34.5" customHeight="1">
      <c r="A25" s="569"/>
      <c r="B25" s="540"/>
      <c r="C25" s="541"/>
      <c r="D25" s="541"/>
      <c r="E25" s="541"/>
      <c r="F25" s="541"/>
      <c r="G25" s="541"/>
      <c r="H25" s="541"/>
      <c r="I25" s="541"/>
      <c r="J25" s="541"/>
      <c r="K25" s="541"/>
      <c r="L25" s="542"/>
      <c r="M25" s="535" t="s">
        <v>143</v>
      </c>
      <c r="N25" s="535" t="s">
        <v>144</v>
      </c>
      <c r="O25" s="535" t="s">
        <v>155</v>
      </c>
      <c r="P25" s="535" t="s">
        <v>156</v>
      </c>
      <c r="Q25" s="535" t="s">
        <v>143</v>
      </c>
      <c r="R25" s="535" t="s">
        <v>144</v>
      </c>
      <c r="S25" s="535" t="s">
        <v>155</v>
      </c>
      <c r="T25" s="535" t="s">
        <v>156</v>
      </c>
      <c r="U25" s="535" t="s">
        <v>143</v>
      </c>
      <c r="V25" s="535" t="s">
        <v>144</v>
      </c>
      <c r="W25" s="535" t="s">
        <v>155</v>
      </c>
      <c r="X25" s="535" t="s">
        <v>156</v>
      </c>
      <c r="Y25" s="535" t="s">
        <v>143</v>
      </c>
      <c r="Z25" s="535" t="s">
        <v>144</v>
      </c>
      <c r="AA25" s="535" t="s">
        <v>155</v>
      </c>
      <c r="AB25" s="535" t="s">
        <v>156</v>
      </c>
      <c r="AC25" s="535" t="s">
        <v>143</v>
      </c>
      <c r="AD25" s="535" t="s">
        <v>144</v>
      </c>
      <c r="AE25" s="535" t="s">
        <v>155</v>
      </c>
      <c r="AF25" s="535" t="s">
        <v>156</v>
      </c>
    </row>
    <row r="26" spans="1:32" s="48" customFormat="1" ht="24.95" customHeight="1">
      <c r="A26" s="570"/>
      <c r="B26" s="543"/>
      <c r="C26" s="544"/>
      <c r="D26" s="544"/>
      <c r="E26" s="544"/>
      <c r="F26" s="544"/>
      <c r="G26" s="544"/>
      <c r="H26" s="544"/>
      <c r="I26" s="544"/>
      <c r="J26" s="544"/>
      <c r="K26" s="544"/>
      <c r="L26" s="545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</row>
    <row r="27" spans="1:32" s="48" customFormat="1" ht="33.75" customHeight="1">
      <c r="A27" s="126">
        <v>1</v>
      </c>
      <c r="B27" s="600">
        <v>2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131">
        <v>3</v>
      </c>
      <c r="N27" s="131">
        <v>4</v>
      </c>
      <c r="O27" s="131">
        <v>5</v>
      </c>
      <c r="P27" s="131">
        <v>6</v>
      </c>
      <c r="Q27" s="131">
        <v>7</v>
      </c>
      <c r="R27" s="131">
        <v>8</v>
      </c>
      <c r="S27" s="131">
        <v>9</v>
      </c>
      <c r="T27" s="131">
        <v>10</v>
      </c>
      <c r="U27" s="131">
        <v>11</v>
      </c>
      <c r="V27" s="131">
        <v>12</v>
      </c>
      <c r="W27" s="131">
        <v>13</v>
      </c>
      <c r="X27" s="131">
        <v>14</v>
      </c>
      <c r="Y27" s="131">
        <v>15</v>
      </c>
      <c r="Z27" s="131">
        <v>16</v>
      </c>
      <c r="AA27" s="131">
        <v>17</v>
      </c>
      <c r="AB27" s="131">
        <v>18</v>
      </c>
      <c r="AC27" s="131">
        <v>19</v>
      </c>
      <c r="AD27" s="131">
        <v>20</v>
      </c>
      <c r="AE27" s="131">
        <v>21</v>
      </c>
      <c r="AF27" s="131">
        <v>22</v>
      </c>
    </row>
    <row r="28" spans="1:32" s="48" customFormat="1" ht="28.5" customHeight="1">
      <c r="A28" s="328">
        <v>1</v>
      </c>
      <c r="B28" s="559" t="s">
        <v>525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20"/>
      <c r="N28" s="20"/>
      <c r="O28" s="20">
        <f>N28-M28</f>
        <v>0</v>
      </c>
      <c r="P28" s="27"/>
      <c r="Q28" s="20"/>
      <c r="R28" s="20"/>
      <c r="S28" s="20"/>
      <c r="T28" s="27"/>
      <c r="U28" s="37">
        <f>U29+U30+U31</f>
        <v>6</v>
      </c>
      <c r="V28" s="37">
        <f t="shared" ref="V28" si="0">V29+V30+V31</f>
        <v>9</v>
      </c>
      <c r="W28" s="37">
        <f t="shared" ref="W28:W30" si="1">V28-U28</f>
        <v>3</v>
      </c>
      <c r="X28" s="26">
        <f>V28/U28*100</f>
        <v>150</v>
      </c>
      <c r="Y28" s="19"/>
      <c r="Z28" s="19"/>
      <c r="AA28" s="19"/>
      <c r="AB28" s="26"/>
      <c r="AC28" s="37">
        <f t="shared" ref="AC28:AD30" si="2">SUM(M28,Q28,U28,Y28)</f>
        <v>6</v>
      </c>
      <c r="AD28" s="37">
        <f t="shared" si="2"/>
        <v>9</v>
      </c>
      <c r="AE28" s="37">
        <f t="shared" ref="AE28:AE33" si="3">AD28-AC28</f>
        <v>3</v>
      </c>
      <c r="AF28" s="26">
        <f t="shared" ref="AF28" si="4">AD28/AC28*100</f>
        <v>150</v>
      </c>
    </row>
    <row r="29" spans="1:32" s="48" customFormat="1" ht="28.5" customHeight="1">
      <c r="A29" s="198"/>
      <c r="B29" s="631" t="s">
        <v>485</v>
      </c>
      <c r="C29" s="632"/>
      <c r="D29" s="632"/>
      <c r="E29" s="632"/>
      <c r="F29" s="632"/>
      <c r="G29" s="632"/>
      <c r="H29" s="632"/>
      <c r="I29" s="632"/>
      <c r="J29" s="632"/>
      <c r="K29" s="632"/>
      <c r="L29" s="633"/>
      <c r="M29" s="20"/>
      <c r="N29" s="20"/>
      <c r="O29" s="20"/>
      <c r="P29" s="27"/>
      <c r="Q29" s="20"/>
      <c r="R29" s="20"/>
      <c r="S29" s="20"/>
      <c r="T29" s="27"/>
      <c r="U29" s="40"/>
      <c r="V29" s="40">
        <v>2</v>
      </c>
      <c r="W29" s="40">
        <f t="shared" si="1"/>
        <v>2</v>
      </c>
      <c r="X29" s="27"/>
      <c r="Y29" s="20"/>
      <c r="Z29" s="20"/>
      <c r="AA29" s="20"/>
      <c r="AB29" s="27"/>
      <c r="AC29" s="40">
        <f t="shared" si="2"/>
        <v>0</v>
      </c>
      <c r="AD29" s="40">
        <f t="shared" si="2"/>
        <v>2</v>
      </c>
      <c r="AE29" s="40">
        <f t="shared" si="3"/>
        <v>2</v>
      </c>
      <c r="AF29" s="27"/>
    </row>
    <row r="30" spans="1:32" s="48" customFormat="1" ht="28.5" customHeight="1">
      <c r="A30" s="198"/>
      <c r="B30" s="631" t="s">
        <v>526</v>
      </c>
      <c r="C30" s="632"/>
      <c r="D30" s="632"/>
      <c r="E30" s="632"/>
      <c r="F30" s="632"/>
      <c r="G30" s="632"/>
      <c r="H30" s="632"/>
      <c r="I30" s="632"/>
      <c r="J30" s="632"/>
      <c r="K30" s="632"/>
      <c r="L30" s="633"/>
      <c r="M30" s="20"/>
      <c r="N30" s="20"/>
      <c r="O30" s="20"/>
      <c r="P30" s="27"/>
      <c r="Q30" s="20"/>
      <c r="R30" s="20"/>
      <c r="S30" s="20"/>
      <c r="T30" s="27"/>
      <c r="U30" s="40"/>
      <c r="V30" s="40">
        <v>1</v>
      </c>
      <c r="W30" s="40">
        <f t="shared" si="1"/>
        <v>1</v>
      </c>
      <c r="X30" s="27"/>
      <c r="Y30" s="20"/>
      <c r="Z30" s="20"/>
      <c r="AA30" s="20"/>
      <c r="AB30" s="27"/>
      <c r="AC30" s="40">
        <f t="shared" si="2"/>
        <v>0</v>
      </c>
      <c r="AD30" s="40">
        <f t="shared" si="2"/>
        <v>1</v>
      </c>
      <c r="AE30" s="40">
        <f t="shared" si="3"/>
        <v>1</v>
      </c>
      <c r="AF30" s="27"/>
    </row>
    <row r="31" spans="1:32" s="48" customFormat="1" ht="28.5" customHeight="1">
      <c r="A31" s="114"/>
      <c r="B31" s="645" t="s">
        <v>486</v>
      </c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20"/>
      <c r="N31" s="20"/>
      <c r="O31" s="20">
        <f>N31-M31</f>
        <v>0</v>
      </c>
      <c r="P31" s="203" t="e">
        <f>N31/M31*100</f>
        <v>#DIV/0!</v>
      </c>
      <c r="Q31" s="204"/>
      <c r="R31" s="204"/>
      <c r="S31" s="204">
        <f>R31-Q31</f>
        <v>0</v>
      </c>
      <c r="T31" s="203" t="e">
        <f>R31/Q31*100</f>
        <v>#DIV/0!</v>
      </c>
      <c r="U31" s="40">
        <v>6</v>
      </c>
      <c r="V31" s="40">
        <v>6</v>
      </c>
      <c r="W31" s="40">
        <f>V31-U31</f>
        <v>0</v>
      </c>
      <c r="X31" s="27">
        <f>V31/U31*100</f>
        <v>100</v>
      </c>
      <c r="Y31" s="20"/>
      <c r="Z31" s="20"/>
      <c r="AA31" s="20">
        <f>Z31-Y31</f>
        <v>0</v>
      </c>
      <c r="AB31" s="203" t="e">
        <f>Z31/Y31*100</f>
        <v>#DIV/0!</v>
      </c>
      <c r="AC31" s="40">
        <f t="shared" ref="AC31:AD33" si="5">SUM(M31,Q31,U31,Y31)</f>
        <v>6</v>
      </c>
      <c r="AD31" s="40">
        <f t="shared" si="5"/>
        <v>6</v>
      </c>
      <c r="AE31" s="40">
        <f>AD31-AC31</f>
        <v>0</v>
      </c>
      <c r="AF31" s="27">
        <f>AD31/AC31*100</f>
        <v>100</v>
      </c>
    </row>
    <row r="32" spans="1:32" s="48" customFormat="1" ht="45.75" customHeight="1">
      <c r="A32" s="329">
        <v>2</v>
      </c>
      <c r="B32" s="634" t="s">
        <v>528</v>
      </c>
      <c r="C32" s="635"/>
      <c r="D32" s="635"/>
      <c r="E32" s="635"/>
      <c r="F32" s="635"/>
      <c r="G32" s="635"/>
      <c r="H32" s="635"/>
      <c r="I32" s="635"/>
      <c r="J32" s="635"/>
      <c r="K32" s="635"/>
      <c r="L32" s="636"/>
      <c r="M32" s="20"/>
      <c r="N32" s="20"/>
      <c r="O32" s="20"/>
      <c r="P32" s="203"/>
      <c r="Q32" s="204"/>
      <c r="R32" s="204"/>
      <c r="S32" s="204"/>
      <c r="T32" s="203"/>
      <c r="U32" s="37">
        <f>U33</f>
        <v>0</v>
      </c>
      <c r="V32" s="37">
        <f>V33</f>
        <v>24</v>
      </c>
      <c r="W32" s="37">
        <f t="shared" ref="W32:W33" si="6">V32-U32</f>
        <v>24</v>
      </c>
      <c r="X32" s="261" t="e">
        <f t="shared" ref="X32:X33" si="7">V32/U32*100</f>
        <v>#DIV/0!</v>
      </c>
      <c r="Y32" s="19"/>
      <c r="Z32" s="19"/>
      <c r="AA32" s="19"/>
      <c r="AB32" s="261"/>
      <c r="AC32" s="37">
        <f t="shared" si="5"/>
        <v>0</v>
      </c>
      <c r="AD32" s="37">
        <f t="shared" si="5"/>
        <v>24</v>
      </c>
      <c r="AE32" s="37">
        <f t="shared" si="3"/>
        <v>24</v>
      </c>
      <c r="AF32" s="27"/>
    </row>
    <row r="33" spans="1:32" s="48" customFormat="1" ht="28.5" customHeight="1">
      <c r="A33" s="206"/>
      <c r="B33" s="631" t="s">
        <v>527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3"/>
      <c r="M33" s="20"/>
      <c r="N33" s="20"/>
      <c r="O33" s="20"/>
      <c r="P33" s="203"/>
      <c r="Q33" s="204"/>
      <c r="R33" s="204"/>
      <c r="S33" s="204"/>
      <c r="T33" s="203"/>
      <c r="U33" s="40"/>
      <c r="V33" s="40">
        <v>24</v>
      </c>
      <c r="W33" s="40">
        <f t="shared" si="6"/>
        <v>24</v>
      </c>
      <c r="X33" s="203" t="e">
        <f t="shared" si="7"/>
        <v>#DIV/0!</v>
      </c>
      <c r="Y33" s="20"/>
      <c r="Z33" s="20"/>
      <c r="AA33" s="20"/>
      <c r="AB33" s="203"/>
      <c r="AC33" s="40">
        <f t="shared" si="5"/>
        <v>0</v>
      </c>
      <c r="AD33" s="40">
        <f t="shared" si="5"/>
        <v>24</v>
      </c>
      <c r="AE33" s="40">
        <f t="shared" si="3"/>
        <v>24</v>
      </c>
      <c r="AF33" s="27"/>
    </row>
    <row r="34" spans="1:32" s="48" customFormat="1" ht="33.75" customHeight="1">
      <c r="A34" s="642" t="s">
        <v>50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4"/>
      <c r="M34" s="19">
        <f>SUM(M28:M31)</f>
        <v>0</v>
      </c>
      <c r="N34" s="19">
        <f>SUM(N28:N31)</f>
        <v>0</v>
      </c>
      <c r="O34" s="19">
        <f>SUM(O28:O31)</f>
        <v>0</v>
      </c>
      <c r="P34" s="261" t="e">
        <f>N34/M34*100</f>
        <v>#DIV/0!</v>
      </c>
      <c r="Q34" s="262">
        <f>SUM(Q28:Q31)</f>
        <v>0</v>
      </c>
      <c r="R34" s="262">
        <f>SUM(R28:R31)</f>
        <v>0</v>
      </c>
      <c r="S34" s="262">
        <f>SUM(S28:S31)</f>
        <v>0</v>
      </c>
      <c r="T34" s="261" t="e">
        <f>R34/Q34*100</f>
        <v>#DIV/0!</v>
      </c>
      <c r="U34" s="37">
        <f>U28+U32</f>
        <v>6</v>
      </c>
      <c r="V34" s="37">
        <f>V28+V32</f>
        <v>33</v>
      </c>
      <c r="W34" s="37">
        <f>V34-U34</f>
        <v>27</v>
      </c>
      <c r="X34" s="26">
        <f>V34/U34*100</f>
        <v>550</v>
      </c>
      <c r="Y34" s="19">
        <f>SUM(Y28:Y31)</f>
        <v>0</v>
      </c>
      <c r="Z34" s="19">
        <f>SUM(Z28:Z31)</f>
        <v>0</v>
      </c>
      <c r="AA34" s="19">
        <f>SUM(AA28:AA31)</f>
        <v>0</v>
      </c>
      <c r="AB34" s="261" t="e">
        <f>Z34/Y34*100</f>
        <v>#DIV/0!</v>
      </c>
      <c r="AC34" s="37">
        <f>AC28+AC32</f>
        <v>6</v>
      </c>
      <c r="AD34" s="37">
        <f>AD28+AD32</f>
        <v>33</v>
      </c>
      <c r="AE34" s="37">
        <f>AD34-AC34</f>
        <v>27</v>
      </c>
      <c r="AF34" s="26">
        <f>AD34/AC34*100</f>
        <v>550</v>
      </c>
    </row>
    <row r="35" spans="1:32" s="48" customFormat="1" ht="34.5" customHeight="1">
      <c r="A35" s="631" t="s">
        <v>51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3"/>
      <c r="M35" s="20">
        <f>M34/AC34*100</f>
        <v>0</v>
      </c>
      <c r="N35" s="20">
        <f>N34/AD34*100</f>
        <v>0</v>
      </c>
      <c r="O35" s="20"/>
      <c r="P35" s="20"/>
      <c r="Q35" s="20">
        <f>Q34/AC34*100</f>
        <v>0</v>
      </c>
      <c r="R35" s="20">
        <f>R34/AD34*100</f>
        <v>0</v>
      </c>
      <c r="S35" s="20"/>
      <c r="T35" s="20"/>
      <c r="U35" s="20">
        <f>U34/AC34*100</f>
        <v>100</v>
      </c>
      <c r="V35" s="20">
        <f>V34/AD34*100</f>
        <v>100</v>
      </c>
      <c r="W35" s="20"/>
      <c r="X35" s="20"/>
      <c r="Y35" s="20">
        <f>Y34/AC34*100</f>
        <v>0</v>
      </c>
      <c r="Z35" s="20">
        <f>Z34/AD34*100</f>
        <v>0</v>
      </c>
      <c r="AA35" s="20"/>
      <c r="AB35" s="204"/>
      <c r="AC35" s="20">
        <f>SUM(M35,Q35,U35,Y35)</f>
        <v>100</v>
      </c>
      <c r="AD35" s="20">
        <f>SUM(N35,R35,V35,Z35)</f>
        <v>100</v>
      </c>
      <c r="AE35" s="20"/>
      <c r="AF35" s="20"/>
    </row>
    <row r="36" spans="1:32" s="48" customFormat="1" ht="15" customHeight="1">
      <c r="A36" s="132"/>
      <c r="B36" s="132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2" s="48" customFormat="1" ht="15" customHeight="1">
      <c r="A37" s="132"/>
      <c r="B37" s="132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s="123" customFormat="1" ht="31.5" customHeight="1">
      <c r="A38" s="128"/>
      <c r="B38" s="128"/>
      <c r="C38" s="400" t="s">
        <v>349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39" spans="1:32" s="135" customFormat="1" ht="2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134"/>
      <c r="L39" s="91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567" t="s">
        <v>325</v>
      </c>
      <c r="AE39" s="567"/>
      <c r="AF39" s="567"/>
    </row>
    <row r="40" spans="1:32" s="136" customFormat="1" ht="34.5" customHeight="1">
      <c r="A40" s="591" t="s">
        <v>47</v>
      </c>
      <c r="B40" s="573" t="s">
        <v>179</v>
      </c>
      <c r="C40" s="575"/>
      <c r="D40" s="546" t="s">
        <v>181</v>
      </c>
      <c r="E40" s="546"/>
      <c r="F40" s="546" t="s">
        <v>128</v>
      </c>
      <c r="G40" s="546"/>
      <c r="H40" s="546" t="s">
        <v>282</v>
      </c>
      <c r="I40" s="546"/>
      <c r="J40" s="546" t="s">
        <v>283</v>
      </c>
      <c r="K40" s="546"/>
      <c r="L40" s="546" t="s">
        <v>422</v>
      </c>
      <c r="M40" s="546"/>
      <c r="N40" s="546"/>
      <c r="O40" s="546"/>
      <c r="P40" s="546"/>
      <c r="Q40" s="546"/>
      <c r="R40" s="546"/>
      <c r="S40" s="546"/>
      <c r="T40" s="546"/>
      <c r="U40" s="546"/>
      <c r="V40" s="546" t="s">
        <v>180</v>
      </c>
      <c r="W40" s="546"/>
      <c r="X40" s="546"/>
      <c r="Y40" s="546"/>
      <c r="Z40" s="546"/>
      <c r="AA40" s="546" t="s">
        <v>285</v>
      </c>
      <c r="AB40" s="546"/>
      <c r="AC40" s="546"/>
      <c r="AD40" s="546"/>
      <c r="AE40" s="546"/>
      <c r="AF40" s="546"/>
    </row>
    <row r="41" spans="1:32" s="136" customFormat="1" ht="52.5" customHeight="1">
      <c r="A41" s="591"/>
      <c r="B41" s="576"/>
      <c r="C41" s="578"/>
      <c r="D41" s="546"/>
      <c r="E41" s="546"/>
      <c r="F41" s="546"/>
      <c r="G41" s="546"/>
      <c r="H41" s="546"/>
      <c r="I41" s="546"/>
      <c r="J41" s="546"/>
      <c r="K41" s="546"/>
      <c r="L41" s="546" t="s">
        <v>165</v>
      </c>
      <c r="M41" s="546"/>
      <c r="N41" s="546" t="s">
        <v>169</v>
      </c>
      <c r="O41" s="546"/>
      <c r="P41" s="546" t="s">
        <v>170</v>
      </c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</row>
    <row r="42" spans="1:32" s="137" customFormat="1" ht="90" customHeight="1">
      <c r="A42" s="591"/>
      <c r="B42" s="579"/>
      <c r="C42" s="581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 t="s">
        <v>166</v>
      </c>
      <c r="Q42" s="546"/>
      <c r="R42" s="546" t="s">
        <v>167</v>
      </c>
      <c r="S42" s="546"/>
      <c r="T42" s="546" t="s">
        <v>168</v>
      </c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6"/>
    </row>
    <row r="43" spans="1:32" s="136" customFormat="1" ht="30" customHeight="1">
      <c r="A43" s="100">
        <v>1</v>
      </c>
      <c r="B43" s="563">
        <v>2</v>
      </c>
      <c r="C43" s="564"/>
      <c r="D43" s="546">
        <v>3</v>
      </c>
      <c r="E43" s="546"/>
      <c r="F43" s="546">
        <v>4</v>
      </c>
      <c r="G43" s="546"/>
      <c r="H43" s="546">
        <v>5</v>
      </c>
      <c r="I43" s="546"/>
      <c r="J43" s="546">
        <v>6</v>
      </c>
      <c r="K43" s="546"/>
      <c r="L43" s="563">
        <v>7</v>
      </c>
      <c r="M43" s="564"/>
      <c r="N43" s="563">
        <v>8</v>
      </c>
      <c r="O43" s="564"/>
      <c r="P43" s="546">
        <v>9</v>
      </c>
      <c r="Q43" s="546"/>
      <c r="R43" s="591">
        <v>10</v>
      </c>
      <c r="S43" s="591"/>
      <c r="T43" s="546">
        <v>11</v>
      </c>
      <c r="U43" s="546"/>
      <c r="V43" s="546">
        <v>12</v>
      </c>
      <c r="W43" s="546"/>
      <c r="X43" s="546"/>
      <c r="Y43" s="546"/>
      <c r="Z43" s="546"/>
      <c r="AA43" s="546">
        <v>13</v>
      </c>
      <c r="AB43" s="546"/>
      <c r="AC43" s="546"/>
      <c r="AD43" s="546"/>
      <c r="AE43" s="546"/>
      <c r="AF43" s="546"/>
    </row>
    <row r="44" spans="1:32" s="136" customFormat="1" ht="30.75" customHeight="1">
      <c r="A44" s="401"/>
      <c r="B44" s="555"/>
      <c r="C44" s="556"/>
      <c r="D44" s="571"/>
      <c r="E44" s="571"/>
      <c r="F44" s="554"/>
      <c r="G44" s="554"/>
      <c r="H44" s="554"/>
      <c r="I44" s="554"/>
      <c r="J44" s="554"/>
      <c r="K44" s="554"/>
      <c r="L44" s="557"/>
      <c r="M44" s="558"/>
      <c r="N44" s="557">
        <f>SUM(P44,R44,T44)</f>
        <v>0</v>
      </c>
      <c r="O44" s="558"/>
      <c r="P44" s="554"/>
      <c r="Q44" s="554"/>
      <c r="R44" s="554"/>
      <c r="S44" s="554"/>
      <c r="T44" s="554"/>
      <c r="U44" s="554"/>
      <c r="V44" s="625"/>
      <c r="W44" s="625"/>
      <c r="X44" s="625"/>
      <c r="Y44" s="625"/>
      <c r="Z44" s="625"/>
      <c r="AA44" s="533"/>
      <c r="AB44" s="533"/>
      <c r="AC44" s="533"/>
      <c r="AD44" s="533"/>
      <c r="AE44" s="533"/>
      <c r="AF44" s="533"/>
    </row>
    <row r="45" spans="1:32" s="136" customFormat="1" ht="33" customHeight="1">
      <c r="A45" s="401"/>
      <c r="B45" s="555"/>
      <c r="C45" s="556"/>
      <c r="D45" s="571"/>
      <c r="E45" s="571"/>
      <c r="F45" s="554"/>
      <c r="G45" s="554"/>
      <c r="H45" s="554"/>
      <c r="I45" s="554"/>
      <c r="J45" s="554"/>
      <c r="K45" s="554"/>
      <c r="L45" s="557"/>
      <c r="M45" s="558"/>
      <c r="N45" s="557">
        <f>SUM(P45,R45,T45)</f>
        <v>0</v>
      </c>
      <c r="O45" s="558"/>
      <c r="P45" s="554"/>
      <c r="Q45" s="554"/>
      <c r="R45" s="554"/>
      <c r="S45" s="554"/>
      <c r="T45" s="554"/>
      <c r="U45" s="554"/>
      <c r="V45" s="625"/>
      <c r="W45" s="625"/>
      <c r="X45" s="625"/>
      <c r="Y45" s="625"/>
      <c r="Z45" s="625"/>
      <c r="AA45" s="533"/>
      <c r="AB45" s="533"/>
      <c r="AC45" s="533"/>
      <c r="AD45" s="533"/>
      <c r="AE45" s="533"/>
      <c r="AF45" s="533"/>
    </row>
    <row r="46" spans="1:32" s="136" customFormat="1" ht="37.5" customHeight="1">
      <c r="A46" s="628" t="s">
        <v>50</v>
      </c>
      <c r="B46" s="629"/>
      <c r="C46" s="629"/>
      <c r="D46" s="629"/>
      <c r="E46" s="630"/>
      <c r="F46" s="626">
        <f>SUM(F44:F45)</f>
        <v>0</v>
      </c>
      <c r="G46" s="626"/>
      <c r="H46" s="626">
        <f>SUM(H44:H45)</f>
        <v>0</v>
      </c>
      <c r="I46" s="626"/>
      <c r="J46" s="626">
        <f>SUM(J44:J45)</f>
        <v>0</v>
      </c>
      <c r="K46" s="626"/>
      <c r="L46" s="626">
        <f>SUM(L44:L45)</f>
        <v>0</v>
      </c>
      <c r="M46" s="626"/>
      <c r="N46" s="626">
        <f>SUM(N44:N45)</f>
        <v>0</v>
      </c>
      <c r="O46" s="626"/>
      <c r="P46" s="626">
        <f>SUM(P44:P45)</f>
        <v>0</v>
      </c>
      <c r="Q46" s="626"/>
      <c r="R46" s="626">
        <f>SUM(R44:R45)</f>
        <v>0</v>
      </c>
      <c r="S46" s="626"/>
      <c r="T46" s="626">
        <f>SUM(T44:T45)</f>
        <v>0</v>
      </c>
      <c r="U46" s="626"/>
      <c r="V46" s="627"/>
      <c r="W46" s="627"/>
      <c r="X46" s="627"/>
      <c r="Y46" s="627"/>
      <c r="Z46" s="627"/>
      <c r="AA46" s="534"/>
      <c r="AB46" s="534"/>
      <c r="AC46" s="534"/>
      <c r="AD46" s="534"/>
      <c r="AE46" s="534"/>
      <c r="AF46" s="534"/>
    </row>
    <row r="47" spans="1:32" s="48" customFormat="1" ht="15" customHeight="1">
      <c r="A47" s="132"/>
      <c r="B47" s="132"/>
      <c r="C47" s="13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48" customFormat="1" ht="15" customHeight="1">
      <c r="A48" s="132"/>
      <c r="B48" s="132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48" customFormat="1" ht="15" customHeight="1">
      <c r="A49" s="132"/>
      <c r="B49" s="132"/>
      <c r="C49" s="132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48" customFormat="1" ht="15" customHeight="1">
      <c r="A50" s="132"/>
      <c r="B50" s="132"/>
      <c r="C50" s="132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333" customFormat="1" ht="32.25" customHeight="1">
      <c r="A51" s="330"/>
      <c r="B51" s="416" t="s">
        <v>554</v>
      </c>
      <c r="C51" s="416"/>
      <c r="D51" s="416"/>
      <c r="E51" s="416"/>
      <c r="F51" s="416"/>
      <c r="G51" s="416"/>
      <c r="H51" s="331"/>
      <c r="I51" s="331"/>
      <c r="J51" s="331"/>
      <c r="K51" s="331"/>
      <c r="L51" s="331"/>
      <c r="M51" s="624" t="s">
        <v>164</v>
      </c>
      <c r="N51" s="624"/>
      <c r="O51" s="624"/>
      <c r="P51" s="624"/>
      <c r="Q51" s="624"/>
      <c r="R51" s="331"/>
      <c r="S51" s="331"/>
      <c r="T51" s="331"/>
      <c r="U51" s="331"/>
      <c r="V51" s="331"/>
      <c r="W51" s="416" t="s">
        <v>543</v>
      </c>
      <c r="X51" s="416"/>
      <c r="Y51" s="416"/>
      <c r="Z51" s="416"/>
      <c r="AA51" s="416"/>
      <c r="AB51" s="332"/>
      <c r="AC51" s="332"/>
      <c r="AD51" s="332"/>
      <c r="AE51" s="332"/>
      <c r="AF51" s="332"/>
    </row>
    <row r="52" spans="1:32" s="335" customFormat="1" ht="33.75" customHeight="1">
      <c r="B52" s="457" t="s">
        <v>65</v>
      </c>
      <c r="C52" s="457"/>
      <c r="D52" s="457"/>
      <c r="E52" s="457"/>
      <c r="F52" s="457"/>
      <c r="G52" s="457"/>
      <c r="H52" s="336"/>
      <c r="I52" s="336"/>
      <c r="J52" s="336"/>
      <c r="K52" s="336"/>
      <c r="L52" s="336"/>
      <c r="M52" s="457" t="s">
        <v>66</v>
      </c>
      <c r="N52" s="457"/>
      <c r="O52" s="457"/>
      <c r="P52" s="457"/>
      <c r="Q52" s="457"/>
      <c r="V52" s="337"/>
      <c r="W52" s="457" t="s">
        <v>93</v>
      </c>
      <c r="X52" s="457"/>
      <c r="Y52" s="457"/>
      <c r="Z52" s="457"/>
      <c r="AA52" s="457"/>
    </row>
    <row r="53" spans="1:32" s="94" customFormat="1">
      <c r="F53" s="46"/>
      <c r="G53" s="46"/>
      <c r="H53" s="46"/>
      <c r="I53" s="46"/>
      <c r="J53" s="46"/>
      <c r="K53" s="46"/>
      <c r="L53" s="46"/>
      <c r="Q53" s="46"/>
      <c r="R53" s="46"/>
      <c r="S53" s="46"/>
      <c r="T53" s="46"/>
      <c r="X53" s="46"/>
      <c r="Y53" s="46"/>
      <c r="Z53" s="46"/>
      <c r="AA53" s="46"/>
    </row>
    <row r="54" spans="1:32" s="48" customFormat="1">
      <c r="C54" s="138"/>
      <c r="D54" s="138"/>
      <c r="E54" s="138"/>
      <c r="F54" s="138"/>
      <c r="G54" s="138"/>
      <c r="H54" s="138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8"/>
      <c r="V54" s="138"/>
    </row>
    <row r="55" spans="1:32" s="566" customFormat="1" ht="12.75">
      <c r="A55" s="565" t="s">
        <v>332</v>
      </c>
    </row>
    <row r="56" spans="1:32" s="48" customFormat="1"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32" s="48" customFormat="1">
      <c r="C57" s="140"/>
    </row>
    <row r="58" spans="1:32" s="48" customFormat="1"/>
    <row r="59" spans="1:32" s="48" customFormat="1"/>
    <row r="60" spans="1:32" s="48" customFormat="1" ht="19.5">
      <c r="C60" s="141"/>
    </row>
    <row r="61" spans="1:32" ht="19.5">
      <c r="C61" s="142"/>
    </row>
    <row r="62" spans="1:32" ht="19.5">
      <c r="C62" s="142"/>
    </row>
    <row r="63" spans="1:32" ht="19.5">
      <c r="C63" s="142"/>
    </row>
    <row r="64" spans="1:32" ht="19.5">
      <c r="C64" s="142"/>
    </row>
    <row r="65" spans="3:3" ht="19.5">
      <c r="C65" s="142"/>
    </row>
    <row r="66" spans="3:3" ht="19.5">
      <c r="C66" s="142"/>
    </row>
  </sheetData>
  <mergeCells count="185">
    <mergeCell ref="B29:L29"/>
    <mergeCell ref="B32:L32"/>
    <mergeCell ref="B33:L33"/>
    <mergeCell ref="V44:Z44"/>
    <mergeCell ref="D17:G17"/>
    <mergeCell ref="D18:G18"/>
    <mergeCell ref="A8:Q8"/>
    <mergeCell ref="P17:Q17"/>
    <mergeCell ref="P18:Q18"/>
    <mergeCell ref="B18:C18"/>
    <mergeCell ref="R43:S43"/>
    <mergeCell ref="B17:C17"/>
    <mergeCell ref="T44:U44"/>
    <mergeCell ref="T43:U43"/>
    <mergeCell ref="N41:O42"/>
    <mergeCell ref="B43:C43"/>
    <mergeCell ref="F40:G42"/>
    <mergeCell ref="F43:G43"/>
    <mergeCell ref="H17:O17"/>
    <mergeCell ref="X17:Z17"/>
    <mergeCell ref="R44:S44"/>
    <mergeCell ref="P41:U41"/>
    <mergeCell ref="A34:L34"/>
    <mergeCell ref="B31:L31"/>
    <mergeCell ref="B30:L30"/>
    <mergeCell ref="P43:Q43"/>
    <mergeCell ref="A35:L35"/>
    <mergeCell ref="A40:A42"/>
    <mergeCell ref="J40:K42"/>
    <mergeCell ref="L43:M43"/>
    <mergeCell ref="N43:O43"/>
    <mergeCell ref="T45:U45"/>
    <mergeCell ref="B52:G52"/>
    <mergeCell ref="W52:AA52"/>
    <mergeCell ref="M51:Q51"/>
    <mergeCell ref="M52:Q52"/>
    <mergeCell ref="V45:Z45"/>
    <mergeCell ref="R46:S46"/>
    <mergeCell ref="H46:I46"/>
    <mergeCell ref="L46:M46"/>
    <mergeCell ref="N46:O46"/>
    <mergeCell ref="B51:G51"/>
    <mergeCell ref="W51:AA51"/>
    <mergeCell ref="T46:U46"/>
    <mergeCell ref="V46:Z46"/>
    <mergeCell ref="J46:K46"/>
    <mergeCell ref="P46:Q46"/>
    <mergeCell ref="F46:G46"/>
    <mergeCell ref="A46:E46"/>
    <mergeCell ref="P45:Q45"/>
    <mergeCell ref="AA25:AA26"/>
    <mergeCell ref="AB25:AB26"/>
    <mergeCell ref="AC24:AF24"/>
    <mergeCell ref="U24:X24"/>
    <mergeCell ref="AA8:AC8"/>
    <mergeCell ref="Z23:AB23"/>
    <mergeCell ref="X14:Z15"/>
    <mergeCell ref="AA19:AC19"/>
    <mergeCell ref="AA18:AC18"/>
    <mergeCell ref="X18:Z18"/>
    <mergeCell ref="X16:Z16"/>
    <mergeCell ref="U16:W16"/>
    <mergeCell ref="U14:W15"/>
    <mergeCell ref="AD16:AF16"/>
    <mergeCell ref="AD17:AF17"/>
    <mergeCell ref="AD18:AF18"/>
    <mergeCell ref="U19:W19"/>
    <mergeCell ref="AA16:AC16"/>
    <mergeCell ref="AA17:AC17"/>
    <mergeCell ref="AD13:AF15"/>
    <mergeCell ref="AA13:AC15"/>
    <mergeCell ref="U17:W17"/>
    <mergeCell ref="Y25:Y26"/>
    <mergeCell ref="Z25:Z26"/>
    <mergeCell ref="A4:A5"/>
    <mergeCell ref="U7:W7"/>
    <mergeCell ref="U5:W5"/>
    <mergeCell ref="X5:Z5"/>
    <mergeCell ref="R6:T6"/>
    <mergeCell ref="U6:W6"/>
    <mergeCell ref="G4:Q5"/>
    <mergeCell ref="G6:Q6"/>
    <mergeCell ref="B4:C5"/>
    <mergeCell ref="D4:F5"/>
    <mergeCell ref="G7:Q7"/>
    <mergeCell ref="X6:Z6"/>
    <mergeCell ref="D6:F6"/>
    <mergeCell ref="D7:F7"/>
    <mergeCell ref="R4:Z4"/>
    <mergeCell ref="R5:T5"/>
    <mergeCell ref="X7:Z7"/>
    <mergeCell ref="R7:T7"/>
    <mergeCell ref="AD7:AF7"/>
    <mergeCell ref="U18:W18"/>
    <mergeCell ref="X19:Z19"/>
    <mergeCell ref="R16:T16"/>
    <mergeCell ref="R17:T17"/>
    <mergeCell ref="R18:T18"/>
    <mergeCell ref="R14:T15"/>
    <mergeCell ref="R19:T19"/>
    <mergeCell ref="AD8:AF8"/>
    <mergeCell ref="AD4:AF5"/>
    <mergeCell ref="AA4:AC5"/>
    <mergeCell ref="B6:C6"/>
    <mergeCell ref="B7:C7"/>
    <mergeCell ref="AD6:AF6"/>
    <mergeCell ref="AA7:AC7"/>
    <mergeCell ref="AA6:AC6"/>
    <mergeCell ref="U8:W8"/>
    <mergeCell ref="D43:E43"/>
    <mergeCell ref="B40:C42"/>
    <mergeCell ref="L40:U40"/>
    <mergeCell ref="B27:L27"/>
    <mergeCell ref="J43:K43"/>
    <mergeCell ref="P42:Q42"/>
    <mergeCell ref="R42:S42"/>
    <mergeCell ref="V43:Z43"/>
    <mergeCell ref="T42:U42"/>
    <mergeCell ref="L41:M42"/>
    <mergeCell ref="H40:I42"/>
    <mergeCell ref="H43:I43"/>
    <mergeCell ref="D13:G15"/>
    <mergeCell ref="X8:Z8"/>
    <mergeCell ref="P13:Q15"/>
    <mergeCell ref="R13:Z13"/>
    <mergeCell ref="A13:A15"/>
    <mergeCell ref="H13:O15"/>
    <mergeCell ref="M24:P24"/>
    <mergeCell ref="P25:P26"/>
    <mergeCell ref="M25:M26"/>
    <mergeCell ref="N25:N26"/>
    <mergeCell ref="H18:O18"/>
    <mergeCell ref="H16:O16"/>
    <mergeCell ref="R8:T8"/>
    <mergeCell ref="B13:C15"/>
    <mergeCell ref="B16:C16"/>
    <mergeCell ref="O25:O26"/>
    <mergeCell ref="A55:XFD55"/>
    <mergeCell ref="AA40:AF42"/>
    <mergeCell ref="AD39:AF39"/>
    <mergeCell ref="W25:W26"/>
    <mergeCell ref="X25:X26"/>
    <mergeCell ref="AC25:AC26"/>
    <mergeCell ref="AA44:AF44"/>
    <mergeCell ref="AA43:AF43"/>
    <mergeCell ref="AD25:AD26"/>
    <mergeCell ref="H44:I44"/>
    <mergeCell ref="H45:I45"/>
    <mergeCell ref="J45:K45"/>
    <mergeCell ref="A24:A26"/>
    <mergeCell ref="AE25:AE26"/>
    <mergeCell ref="AF25:AF26"/>
    <mergeCell ref="Y24:AB24"/>
    <mergeCell ref="S25:S26"/>
    <mergeCell ref="D45:E45"/>
    <mergeCell ref="L45:M45"/>
    <mergeCell ref="N45:O45"/>
    <mergeCell ref="Q25:Q26"/>
    <mergeCell ref="D44:E44"/>
    <mergeCell ref="B44:C44"/>
    <mergeCell ref="P44:Q44"/>
    <mergeCell ref="AD1:AF1"/>
    <mergeCell ref="AA45:AF45"/>
    <mergeCell ref="AA46:AF46"/>
    <mergeCell ref="T25:T26"/>
    <mergeCell ref="V25:V26"/>
    <mergeCell ref="B24:L26"/>
    <mergeCell ref="D40:E42"/>
    <mergeCell ref="AD19:AF19"/>
    <mergeCell ref="AD23:AF23"/>
    <mergeCell ref="Q24:T24"/>
    <mergeCell ref="V40:Z42"/>
    <mergeCell ref="F45:G45"/>
    <mergeCell ref="F44:G44"/>
    <mergeCell ref="B45:C45"/>
    <mergeCell ref="R45:S45"/>
    <mergeCell ref="L44:M44"/>
    <mergeCell ref="N44:O44"/>
    <mergeCell ref="J44:K44"/>
    <mergeCell ref="R25:R26"/>
    <mergeCell ref="U25:U26"/>
    <mergeCell ref="B28:L28"/>
    <mergeCell ref="A19:Q19"/>
    <mergeCell ref="P16:Q16"/>
    <mergeCell ref="D16:G16"/>
  </mergeCells>
  <phoneticPr fontId="3" type="noConversion"/>
  <pageMargins left="0.59055118110236227" right="0.59055118110236227" top="0.59055118110236227" bottom="0.59055118110236227" header="0.31496062992125984" footer="0.31496062992125984"/>
  <pageSetup paperSize="9" scale="33" orientation="landscape" verticalDpi="1200" r:id="rId1"/>
  <headerFooter alignWithMargins="0"/>
  <ignoredErrors>
    <ignoredError sqref="U19:Z19 AE35:AF35 R8 U8:Z8 R19 M34:N34 F46:U46" formulaRange="1"/>
    <ignoredError sqref="AA35:AB35 O35 M35 P35:Q35 S35:U35 W35:Y35" evalError="1" formulaRange="1"/>
    <ignoredError sqref="AD35 N35 R35 V35 Z35 P31 AD7:AF7 T31 AD17:AF18 X31 AB31 AD8:AF8 AD19:AF19" evalError="1"/>
    <ignoredError sqref="P34:R34 Y34:Z34" evalError="1" formula="1" formulaRange="1"/>
    <ignoredError sqref="T34 AB34" evalError="1" formula="1"/>
    <ignoredError sqref="AA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99"/>
  </sheetPr>
  <dimension ref="A2:H18"/>
  <sheetViews>
    <sheetView view="pageBreakPreview" zoomScale="60" zoomScaleNormal="75" workbookViewId="0">
      <selection activeCell="AD15" sqref="AD15"/>
    </sheetView>
  </sheetViews>
  <sheetFormatPr defaultRowHeight="12.75"/>
  <cols>
    <col min="1" max="1" width="45.42578125" style="143" customWidth="1"/>
    <col min="2" max="2" width="12.85546875" style="143" customWidth="1"/>
    <col min="3" max="3" width="19.7109375" style="143" customWidth="1"/>
    <col min="4" max="4" width="19" style="143" customWidth="1"/>
    <col min="5" max="6" width="18.140625" style="143" customWidth="1"/>
    <col min="7" max="7" width="18.28515625" style="143" customWidth="1"/>
    <col min="8" max="8" width="18.7109375" style="143" customWidth="1"/>
    <col min="9" max="16384" width="9.140625" style="143"/>
  </cols>
  <sheetData>
    <row r="2" spans="1:8" ht="31.5" customHeight="1">
      <c r="G2" s="646" t="s">
        <v>357</v>
      </c>
      <c r="H2" s="646"/>
    </row>
    <row r="3" spans="1:8" ht="32.25" customHeight="1">
      <c r="A3" s="647" t="s">
        <v>396</v>
      </c>
      <c r="B3" s="647"/>
      <c r="C3" s="647"/>
      <c r="D3" s="647"/>
      <c r="E3" s="647"/>
      <c r="F3" s="647"/>
      <c r="G3" s="647"/>
      <c r="H3" s="647"/>
    </row>
    <row r="4" spans="1:8" ht="28.5" customHeight="1">
      <c r="A4" s="471" t="s">
        <v>376</v>
      </c>
      <c r="B4" s="471"/>
      <c r="C4" s="471"/>
      <c r="D4" s="471"/>
      <c r="E4" s="471"/>
      <c r="F4" s="471"/>
      <c r="G4" s="471"/>
      <c r="H4" s="471"/>
    </row>
    <row r="5" spans="1:8" ht="45.75" customHeight="1">
      <c r="A5" s="469" t="s">
        <v>158</v>
      </c>
      <c r="B5" s="430" t="s">
        <v>18</v>
      </c>
      <c r="C5" s="430" t="s">
        <v>397</v>
      </c>
      <c r="D5" s="430"/>
      <c r="E5" s="431" t="s">
        <v>422</v>
      </c>
      <c r="F5" s="431"/>
      <c r="G5" s="431"/>
      <c r="H5" s="431"/>
    </row>
    <row r="6" spans="1:8" ht="65.25" customHeight="1">
      <c r="A6" s="470"/>
      <c r="B6" s="430"/>
      <c r="C6" s="69" t="s">
        <v>418</v>
      </c>
      <c r="D6" s="69" t="s">
        <v>423</v>
      </c>
      <c r="E6" s="69" t="s">
        <v>149</v>
      </c>
      <c r="F6" s="69" t="s">
        <v>144</v>
      </c>
      <c r="G6" s="70" t="s">
        <v>155</v>
      </c>
      <c r="H6" s="70" t="s">
        <v>156</v>
      </c>
    </row>
    <row r="7" spans="1:8" ht="30" customHeight="1">
      <c r="A7" s="144">
        <v>1</v>
      </c>
      <c r="B7" s="69">
        <v>2</v>
      </c>
      <c r="C7" s="144">
        <v>3</v>
      </c>
      <c r="D7" s="69">
        <v>4</v>
      </c>
      <c r="E7" s="144">
        <v>5</v>
      </c>
      <c r="F7" s="69">
        <v>6</v>
      </c>
      <c r="G7" s="144">
        <v>7</v>
      </c>
      <c r="H7" s="69">
        <v>8</v>
      </c>
    </row>
    <row r="8" spans="1:8" ht="28.5" customHeight="1">
      <c r="A8" s="648" t="s">
        <v>582</v>
      </c>
      <c r="B8" s="649"/>
      <c r="C8" s="649"/>
      <c r="D8" s="649"/>
      <c r="E8" s="649"/>
      <c r="F8" s="649"/>
      <c r="G8" s="649"/>
      <c r="H8" s="650"/>
    </row>
    <row r="9" spans="1:8" ht="59.25" customHeight="1">
      <c r="A9" s="145" t="s">
        <v>340</v>
      </c>
      <c r="B9" s="231">
        <v>6000</v>
      </c>
      <c r="C9" s="75">
        <f>SUM(C11:C12)</f>
        <v>11445</v>
      </c>
      <c r="D9" s="98">
        <f>SUM(D11:D12)</f>
        <v>0</v>
      </c>
      <c r="E9" s="98">
        <f>SUM(E11:E12)</f>
        <v>0</v>
      </c>
      <c r="F9" s="98">
        <f>SUM(F11:F12)</f>
        <v>0</v>
      </c>
      <c r="G9" s="98">
        <f>F9-E9</f>
        <v>0</v>
      </c>
      <c r="H9" s="260" t="e">
        <f>(F9/E9)*100</f>
        <v>#DIV/0!</v>
      </c>
    </row>
    <row r="10" spans="1:8" ht="39.75" customHeight="1">
      <c r="A10" s="651" t="s">
        <v>341</v>
      </c>
      <c r="B10" s="652"/>
      <c r="C10" s="652"/>
      <c r="D10" s="652"/>
      <c r="E10" s="652"/>
      <c r="F10" s="652"/>
      <c r="G10" s="652"/>
      <c r="H10" s="653"/>
    </row>
    <row r="11" spans="1:8" ht="81" customHeight="1">
      <c r="A11" s="81" t="s">
        <v>342</v>
      </c>
      <c r="B11" s="146">
        <v>6010</v>
      </c>
      <c r="C11" s="79">
        <v>11445</v>
      </c>
      <c r="D11" s="29"/>
      <c r="E11" s="29"/>
      <c r="F11" s="29"/>
      <c r="G11" s="29"/>
      <c r="H11" s="259" t="e">
        <f>(F11/E11)*100</f>
        <v>#DIV/0!</v>
      </c>
    </row>
    <row r="12" spans="1:8" ht="63.75" customHeight="1">
      <c r="A12" s="81" t="s">
        <v>343</v>
      </c>
      <c r="B12" s="147">
        <v>6020</v>
      </c>
      <c r="C12" s="29"/>
      <c r="D12" s="29"/>
      <c r="E12" s="29"/>
      <c r="F12" s="29"/>
      <c r="G12" s="29"/>
      <c r="H12" s="259" t="e">
        <f>(F12/E12)*100</f>
        <v>#DIV/0!</v>
      </c>
    </row>
    <row r="13" spans="1:8" ht="35.25" customHeight="1">
      <c r="A13" s="148"/>
      <c r="B13" s="149"/>
      <c r="C13" s="150"/>
      <c r="D13" s="150"/>
      <c r="E13" s="150"/>
      <c r="F13" s="150"/>
      <c r="G13" s="150"/>
      <c r="H13" s="151"/>
    </row>
    <row r="14" spans="1:8" s="338" customFormat="1" ht="41.25" customHeight="1">
      <c r="A14" s="276" t="s">
        <v>481</v>
      </c>
      <c r="B14" s="303"/>
      <c r="C14" s="459" t="s">
        <v>140</v>
      </c>
      <c r="D14" s="459"/>
      <c r="E14" s="304"/>
      <c r="F14" s="460" t="s">
        <v>541</v>
      </c>
      <c r="G14" s="460"/>
      <c r="H14" s="460"/>
    </row>
    <row r="15" spans="1:8" s="339" customFormat="1" ht="15.75">
      <c r="A15" s="305" t="s">
        <v>368</v>
      </c>
      <c r="B15" s="306"/>
      <c r="C15" s="456" t="s">
        <v>374</v>
      </c>
      <c r="D15" s="456"/>
      <c r="E15" s="306"/>
      <c r="F15" s="457" t="s">
        <v>373</v>
      </c>
      <c r="G15" s="457"/>
      <c r="H15" s="457"/>
    </row>
    <row r="16" spans="1:8">
      <c r="A16" s="152"/>
      <c r="B16" s="152"/>
      <c r="C16" s="152"/>
      <c r="D16" s="152"/>
      <c r="E16" s="152"/>
      <c r="F16" s="152"/>
      <c r="G16" s="152"/>
      <c r="H16" s="152"/>
    </row>
    <row r="17" spans="1:8">
      <c r="A17" s="152"/>
      <c r="B17" s="152"/>
      <c r="C17" s="152"/>
      <c r="D17" s="152"/>
      <c r="E17" s="152"/>
      <c r="F17" s="152"/>
      <c r="G17" s="152"/>
      <c r="H17" s="152"/>
    </row>
    <row r="18" spans="1:8" ht="3" customHeight="1">
      <c r="A18" s="152"/>
      <c r="B18" s="152"/>
      <c r="C18" s="152"/>
      <c r="D18" s="152"/>
      <c r="E18" s="152"/>
      <c r="F18" s="152"/>
      <c r="G18" s="152"/>
      <c r="H18" s="152"/>
    </row>
  </sheetData>
  <mergeCells count="13">
    <mergeCell ref="A8:H8"/>
    <mergeCell ref="A10:H10"/>
    <mergeCell ref="C15:D15"/>
    <mergeCell ref="F15:H15"/>
    <mergeCell ref="C14:D14"/>
    <mergeCell ref="F14:H14"/>
    <mergeCell ref="G2:H2"/>
    <mergeCell ref="A3:H3"/>
    <mergeCell ref="A4:H4"/>
    <mergeCell ref="A5:A6"/>
    <mergeCell ref="B5:B6"/>
    <mergeCell ref="C5:D5"/>
    <mergeCell ref="E5:H5"/>
  </mergeCells>
  <pageMargins left="0.59055118110236227" right="0.59055118110236227" top="0.59055118110236227" bottom="0.59055118110236227" header="0.31496062992125984" footer="0.31496062992125984"/>
  <pageSetup paperSize="9" scale="80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235"/>
  <sheetViews>
    <sheetView tabSelected="1" view="pageBreakPreview" zoomScale="80" zoomScaleNormal="100" zoomScaleSheetLayoutView="80" workbookViewId="0">
      <selection activeCell="A8" sqref="A8"/>
    </sheetView>
  </sheetViews>
  <sheetFormatPr defaultRowHeight="18.75"/>
  <cols>
    <col min="1" max="1" width="60.28515625" style="23" customWidth="1"/>
    <col min="2" max="2" width="12.5703125" style="30" customWidth="1"/>
    <col min="3" max="3" width="14.85546875" style="30" customWidth="1"/>
    <col min="4" max="4" width="16.140625" style="30" customWidth="1"/>
    <col min="5" max="5" width="16.7109375" style="30" customWidth="1"/>
    <col min="6" max="6" width="14.28515625" style="30" customWidth="1"/>
    <col min="7" max="7" width="15" style="30" customWidth="1"/>
    <col min="8" max="16384" width="9.140625" style="23"/>
  </cols>
  <sheetData>
    <row r="2" spans="1:8" ht="33.75" customHeight="1">
      <c r="A2" s="464" t="s">
        <v>414</v>
      </c>
      <c r="B2" s="464"/>
      <c r="C2" s="464"/>
      <c r="D2" s="464"/>
      <c r="E2" s="464"/>
      <c r="F2" s="464"/>
      <c r="G2" s="464"/>
    </row>
    <row r="3" spans="1:8" ht="28.5" customHeight="1">
      <c r="A3" s="34"/>
      <c r="B3" s="35"/>
      <c r="C3" s="35"/>
      <c r="D3" s="34"/>
      <c r="E3" s="34"/>
      <c r="F3" s="34"/>
      <c r="G3" s="312" t="s">
        <v>376</v>
      </c>
    </row>
    <row r="4" spans="1:8" ht="60" customHeight="1">
      <c r="A4" s="153" t="s">
        <v>158</v>
      </c>
      <c r="B4" s="154" t="s">
        <v>18</v>
      </c>
      <c r="C4" s="154" t="s">
        <v>424</v>
      </c>
      <c r="D4" s="154" t="s">
        <v>425</v>
      </c>
      <c r="E4" s="154" t="s">
        <v>426</v>
      </c>
      <c r="F4" s="154" t="s">
        <v>551</v>
      </c>
      <c r="G4" s="155" t="s">
        <v>401</v>
      </c>
    </row>
    <row r="5" spans="1:8" ht="23.25" customHeight="1">
      <c r="A5" s="95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</row>
    <row r="6" spans="1:8" ht="44.25" customHeight="1">
      <c r="A6" s="56" t="s">
        <v>404</v>
      </c>
      <c r="B6" s="340">
        <v>6000</v>
      </c>
      <c r="C6" s="368">
        <f>C7+C15</f>
        <v>11445</v>
      </c>
      <c r="D6" s="97">
        <f>D7+D10</f>
        <v>0</v>
      </c>
      <c r="E6" s="97">
        <f>E7+E10</f>
        <v>0</v>
      </c>
      <c r="F6" s="97">
        <f>E6-D6</f>
        <v>0</v>
      </c>
      <c r="G6" s="258" t="e">
        <f>(E6/D6)*100</f>
        <v>#DIV/0!</v>
      </c>
    </row>
    <row r="7" spans="1:8" ht="31.5" customHeight="1">
      <c r="A7" s="366" t="s">
        <v>405</v>
      </c>
      <c r="B7" s="367">
        <v>6010</v>
      </c>
      <c r="C7" s="396">
        <f>SUM(C8:C10)</f>
        <v>11445</v>
      </c>
      <c r="D7" s="96"/>
      <c r="E7" s="96"/>
      <c r="F7" s="97">
        <f t="shared" ref="F7:F10" si="0">E7-D7</f>
        <v>0</v>
      </c>
      <c r="G7" s="258" t="e">
        <f t="shared" ref="G7:G10" si="1">(E7/D7)*100</f>
        <v>#DIV/0!</v>
      </c>
    </row>
    <row r="8" spans="1:8" ht="28.5" customHeight="1">
      <c r="A8" s="197" t="s">
        <v>555</v>
      </c>
      <c r="B8" s="156"/>
      <c r="C8" s="369">
        <v>950</v>
      </c>
      <c r="D8" s="96"/>
      <c r="E8" s="96"/>
      <c r="F8" s="97">
        <f t="shared" si="0"/>
        <v>0</v>
      </c>
      <c r="G8" s="258" t="e">
        <f t="shared" si="1"/>
        <v>#DIV/0!</v>
      </c>
    </row>
    <row r="9" spans="1:8" ht="28.5" customHeight="1">
      <c r="A9" s="197" t="s">
        <v>496</v>
      </c>
      <c r="B9" s="57"/>
      <c r="C9" s="369">
        <v>4700</v>
      </c>
      <c r="D9" s="97"/>
      <c r="E9" s="97"/>
      <c r="F9" s="97">
        <f t="shared" si="0"/>
        <v>0</v>
      </c>
      <c r="G9" s="258" t="e">
        <f t="shared" si="1"/>
        <v>#DIV/0!</v>
      </c>
    </row>
    <row r="10" spans="1:8" s="25" customFormat="1" ht="28.5" customHeight="1">
      <c r="A10" s="197" t="s">
        <v>497</v>
      </c>
      <c r="B10" s="157"/>
      <c r="C10" s="369">
        <v>5795</v>
      </c>
      <c r="D10" s="96"/>
      <c r="E10" s="96"/>
      <c r="F10" s="97">
        <f t="shared" si="0"/>
        <v>0</v>
      </c>
      <c r="G10" s="258" t="e">
        <f t="shared" si="1"/>
        <v>#DIV/0!</v>
      </c>
    </row>
    <row r="11" spans="1:8">
      <c r="A11" s="58"/>
      <c r="B11" s="59"/>
      <c r="C11" s="59"/>
      <c r="D11" s="60"/>
      <c r="E11" s="61"/>
      <c r="F11" s="61"/>
      <c r="G11" s="61"/>
    </row>
    <row r="12" spans="1:8" s="292" customFormat="1" ht="26.25" customHeight="1">
      <c r="A12" s="276" t="s">
        <v>481</v>
      </c>
      <c r="B12" s="303"/>
      <c r="C12" s="459" t="s">
        <v>548</v>
      </c>
      <c r="D12" s="459"/>
      <c r="E12" s="304"/>
      <c r="F12" s="460" t="s">
        <v>541</v>
      </c>
      <c r="G12" s="460"/>
      <c r="H12" s="460"/>
    </row>
    <row r="13" spans="1:8" s="311" customFormat="1" ht="15.75">
      <c r="A13" s="305" t="s">
        <v>368</v>
      </c>
      <c r="B13" s="306"/>
      <c r="C13" s="456" t="s">
        <v>374</v>
      </c>
      <c r="D13" s="456"/>
      <c r="E13" s="306"/>
      <c r="F13" s="457" t="s">
        <v>373</v>
      </c>
      <c r="G13" s="457"/>
      <c r="H13" s="457"/>
    </row>
    <row r="14" spans="1:8">
      <c r="A14" s="58"/>
      <c r="B14" s="59"/>
      <c r="C14" s="59"/>
      <c r="D14" s="60"/>
      <c r="E14" s="61"/>
      <c r="F14" s="61"/>
      <c r="G14" s="61"/>
    </row>
    <row r="15" spans="1:8">
      <c r="A15" s="58"/>
      <c r="B15" s="59"/>
      <c r="C15" s="59"/>
      <c r="D15" s="60"/>
      <c r="E15" s="61"/>
      <c r="F15" s="61"/>
      <c r="G15" s="61"/>
    </row>
    <row r="16" spans="1:8">
      <c r="A16" s="58"/>
      <c r="B16" s="59"/>
      <c r="C16" s="59"/>
      <c r="D16" s="60"/>
      <c r="E16" s="61"/>
      <c r="F16" s="61"/>
      <c r="G16" s="61"/>
    </row>
    <row r="17" spans="1:7">
      <c r="A17" s="58"/>
      <c r="B17" s="59"/>
      <c r="C17" s="59"/>
      <c r="D17" s="60"/>
      <c r="E17" s="61"/>
      <c r="F17" s="61"/>
      <c r="G17" s="61"/>
    </row>
    <row r="18" spans="1:7">
      <c r="A18" s="58"/>
      <c r="B18" s="59"/>
      <c r="C18" s="59"/>
      <c r="D18" s="60"/>
      <c r="E18" s="61"/>
      <c r="F18" s="61"/>
      <c r="G18" s="61"/>
    </row>
    <row r="19" spans="1:7">
      <c r="A19" s="58"/>
      <c r="B19" s="59"/>
      <c r="C19" s="59"/>
      <c r="D19" s="60"/>
      <c r="E19" s="61"/>
      <c r="F19" s="61"/>
      <c r="G19" s="61"/>
    </row>
    <row r="20" spans="1:7">
      <c r="A20" s="58"/>
      <c r="B20" s="59"/>
      <c r="C20" s="59"/>
      <c r="D20" s="60"/>
      <c r="E20" s="61"/>
      <c r="F20" s="61"/>
      <c r="G20" s="61"/>
    </row>
    <row r="21" spans="1:7">
      <c r="A21" s="58"/>
      <c r="B21" s="59"/>
      <c r="C21" s="59"/>
      <c r="D21" s="60"/>
      <c r="E21" s="61"/>
      <c r="F21" s="61"/>
      <c r="G21" s="61"/>
    </row>
    <row r="22" spans="1:7">
      <c r="A22" s="58"/>
      <c r="B22" s="59"/>
      <c r="C22" s="59"/>
      <c r="D22" s="60"/>
      <c r="E22" s="61"/>
      <c r="F22" s="61"/>
      <c r="G22" s="61"/>
    </row>
    <row r="23" spans="1:7">
      <c r="A23" s="58"/>
      <c r="B23" s="59"/>
      <c r="C23" s="59"/>
      <c r="D23" s="60"/>
      <c r="E23" s="61"/>
      <c r="F23" s="61"/>
      <c r="G23" s="61"/>
    </row>
    <row r="24" spans="1:7">
      <c r="A24" s="58"/>
      <c r="B24" s="59"/>
      <c r="C24" s="59"/>
      <c r="D24" s="60"/>
      <c r="E24" s="61"/>
      <c r="F24" s="61"/>
      <c r="G24" s="61"/>
    </row>
    <row r="25" spans="1:7">
      <c r="A25" s="58"/>
      <c r="B25" s="59"/>
      <c r="C25" s="59"/>
      <c r="D25" s="60"/>
      <c r="E25" s="61"/>
      <c r="F25" s="61"/>
      <c r="G25" s="61"/>
    </row>
    <row r="26" spans="1:7">
      <c r="A26" s="58"/>
      <c r="B26" s="59"/>
      <c r="C26" s="59"/>
      <c r="D26" s="60"/>
      <c r="E26" s="61"/>
      <c r="F26" s="61"/>
      <c r="G26" s="61"/>
    </row>
    <row r="27" spans="1:7">
      <c r="A27" s="58"/>
      <c r="B27" s="59"/>
      <c r="C27" s="59"/>
      <c r="D27" s="60"/>
      <c r="E27" s="61"/>
      <c r="F27" s="61"/>
      <c r="G27" s="61"/>
    </row>
    <row r="28" spans="1:7">
      <c r="A28" s="58"/>
      <c r="B28" s="59"/>
      <c r="C28" s="59"/>
      <c r="D28" s="60"/>
      <c r="E28" s="61"/>
      <c r="F28" s="61"/>
      <c r="G28" s="61"/>
    </row>
    <row r="29" spans="1:7">
      <c r="A29" s="58"/>
      <c r="B29" s="59"/>
      <c r="C29" s="59"/>
      <c r="D29" s="60"/>
      <c r="E29" s="61"/>
      <c r="F29" s="61"/>
      <c r="G29" s="61"/>
    </row>
    <row r="30" spans="1:7">
      <c r="A30" s="58"/>
      <c r="B30" s="59"/>
      <c r="C30" s="59"/>
      <c r="D30" s="60"/>
      <c r="E30" s="61"/>
      <c r="F30" s="61"/>
      <c r="G30" s="61"/>
    </row>
    <row r="31" spans="1:7">
      <c r="A31" s="58"/>
      <c r="B31" s="59"/>
      <c r="C31" s="59"/>
      <c r="D31" s="60"/>
      <c r="E31" s="61"/>
      <c r="F31" s="61"/>
      <c r="G31" s="61"/>
    </row>
    <row r="32" spans="1:7">
      <c r="A32" s="58"/>
      <c r="B32" s="59"/>
      <c r="C32" s="59"/>
      <c r="D32" s="60"/>
      <c r="E32" s="61"/>
      <c r="F32" s="61"/>
      <c r="G32" s="61"/>
    </row>
    <row r="33" spans="1:7">
      <c r="A33" s="58"/>
      <c r="B33" s="59"/>
      <c r="C33" s="59"/>
      <c r="D33" s="60"/>
      <c r="E33" s="61"/>
      <c r="F33" s="61"/>
      <c r="G33" s="61"/>
    </row>
    <row r="34" spans="1:7">
      <c r="A34" s="58"/>
      <c r="B34" s="59"/>
      <c r="C34" s="59"/>
      <c r="D34" s="60"/>
      <c r="E34" s="61"/>
      <c r="F34" s="61"/>
      <c r="G34" s="61"/>
    </row>
    <row r="35" spans="1:7">
      <c r="A35" s="58"/>
      <c r="B35" s="59"/>
      <c r="C35" s="59"/>
      <c r="D35" s="60"/>
      <c r="E35" s="61"/>
      <c r="F35" s="61"/>
      <c r="G35" s="61"/>
    </row>
    <row r="36" spans="1:7">
      <c r="A36" s="58"/>
      <c r="B36" s="59"/>
      <c r="C36" s="59"/>
      <c r="D36" s="60"/>
      <c r="E36" s="61"/>
      <c r="F36" s="61"/>
      <c r="G36" s="61"/>
    </row>
    <row r="37" spans="1:7">
      <c r="A37" s="58"/>
      <c r="B37" s="59"/>
      <c r="C37" s="59"/>
      <c r="D37" s="60"/>
      <c r="E37" s="61"/>
      <c r="F37" s="61"/>
      <c r="G37" s="61"/>
    </row>
    <row r="38" spans="1:7">
      <c r="A38" s="58"/>
      <c r="B38" s="59"/>
      <c r="C38" s="59"/>
      <c r="D38" s="60"/>
      <c r="E38" s="61"/>
      <c r="F38" s="61"/>
      <c r="G38" s="61"/>
    </row>
    <row r="39" spans="1:7">
      <c r="A39" s="58"/>
      <c r="B39" s="59"/>
      <c r="C39" s="59"/>
      <c r="D39" s="60"/>
      <c r="E39" s="61"/>
      <c r="F39" s="61"/>
      <c r="G39" s="61"/>
    </row>
    <row r="40" spans="1:7">
      <c r="A40" s="58"/>
      <c r="B40" s="59"/>
      <c r="C40" s="59"/>
      <c r="D40" s="60"/>
      <c r="E40" s="61"/>
      <c r="F40" s="61"/>
      <c r="G40" s="61"/>
    </row>
    <row r="41" spans="1:7">
      <c r="A41" s="58"/>
      <c r="B41" s="59"/>
      <c r="C41" s="59"/>
      <c r="D41" s="60"/>
      <c r="E41" s="61"/>
      <c r="F41" s="61"/>
      <c r="G41" s="61"/>
    </row>
    <row r="42" spans="1:7">
      <c r="A42" s="58"/>
      <c r="B42" s="59"/>
      <c r="C42" s="59"/>
      <c r="D42" s="60"/>
      <c r="E42" s="61"/>
      <c r="F42" s="61"/>
      <c r="G42" s="61"/>
    </row>
    <row r="43" spans="1:7">
      <c r="A43" s="58"/>
      <c r="B43" s="59"/>
      <c r="C43" s="59"/>
      <c r="D43" s="60"/>
      <c r="E43" s="61"/>
      <c r="F43" s="61"/>
      <c r="G43" s="61"/>
    </row>
    <row r="44" spans="1:7">
      <c r="A44" s="58"/>
      <c r="B44" s="59"/>
      <c r="C44" s="59"/>
      <c r="D44" s="60"/>
      <c r="E44" s="61"/>
      <c r="F44" s="61"/>
      <c r="G44" s="61"/>
    </row>
    <row r="45" spans="1:7">
      <c r="A45" s="58"/>
      <c r="D45" s="62"/>
      <c r="E45" s="63"/>
      <c r="F45" s="63"/>
      <c r="G45" s="63"/>
    </row>
    <row r="46" spans="1:7">
      <c r="A46" s="50"/>
      <c r="D46" s="62"/>
      <c r="E46" s="63"/>
      <c r="F46" s="63"/>
      <c r="G46" s="63"/>
    </row>
    <row r="47" spans="1:7">
      <c r="A47" s="50"/>
      <c r="D47" s="62"/>
      <c r="E47" s="63"/>
      <c r="F47" s="63"/>
      <c r="G47" s="63"/>
    </row>
    <row r="48" spans="1:7">
      <c r="A48" s="50"/>
      <c r="D48" s="62"/>
      <c r="E48" s="63"/>
      <c r="F48" s="63"/>
      <c r="G48" s="63"/>
    </row>
    <row r="49" spans="1:7">
      <c r="A49" s="50"/>
      <c r="D49" s="62"/>
      <c r="E49" s="63"/>
      <c r="F49" s="63"/>
      <c r="G49" s="63"/>
    </row>
    <row r="50" spans="1:7">
      <c r="A50" s="50"/>
      <c r="D50" s="62"/>
      <c r="E50" s="63"/>
      <c r="F50" s="63"/>
      <c r="G50" s="63"/>
    </row>
    <row r="51" spans="1:7">
      <c r="A51" s="50"/>
      <c r="D51" s="62"/>
      <c r="E51" s="63"/>
      <c r="F51" s="63"/>
      <c r="G51" s="63"/>
    </row>
    <row r="52" spans="1:7">
      <c r="A52" s="50"/>
      <c r="D52" s="62"/>
      <c r="E52" s="63"/>
      <c r="F52" s="63"/>
      <c r="G52" s="63"/>
    </row>
    <row r="53" spans="1:7">
      <c r="A53" s="50"/>
      <c r="D53" s="62"/>
      <c r="E53" s="63"/>
      <c r="F53" s="63"/>
      <c r="G53" s="63"/>
    </row>
    <row r="54" spans="1:7">
      <c r="A54" s="50"/>
      <c r="D54" s="62"/>
      <c r="E54" s="63"/>
      <c r="F54" s="63"/>
      <c r="G54" s="63"/>
    </row>
    <row r="55" spans="1:7">
      <c r="A55" s="50"/>
      <c r="D55" s="62"/>
      <c r="E55" s="63"/>
      <c r="F55" s="63"/>
      <c r="G55" s="63"/>
    </row>
    <row r="56" spans="1:7">
      <c r="A56" s="50"/>
      <c r="D56" s="62"/>
      <c r="E56" s="63"/>
      <c r="F56" s="63"/>
      <c r="G56" s="63"/>
    </row>
    <row r="57" spans="1:7">
      <c r="A57" s="50"/>
      <c r="D57" s="62"/>
      <c r="E57" s="63"/>
      <c r="F57" s="63"/>
      <c r="G57" s="63"/>
    </row>
    <row r="58" spans="1:7">
      <c r="A58" s="50"/>
      <c r="D58" s="62"/>
      <c r="E58" s="63"/>
      <c r="F58" s="63"/>
      <c r="G58" s="63"/>
    </row>
    <row r="59" spans="1:7">
      <c r="A59" s="50"/>
      <c r="D59" s="62"/>
      <c r="E59" s="63"/>
      <c r="F59" s="63"/>
      <c r="G59" s="63"/>
    </row>
    <row r="60" spans="1:7">
      <c r="A60" s="50"/>
      <c r="D60" s="62"/>
      <c r="E60" s="63"/>
      <c r="F60" s="63"/>
      <c r="G60" s="63"/>
    </row>
    <row r="61" spans="1:7">
      <c r="A61" s="50"/>
      <c r="D61" s="62"/>
      <c r="E61" s="63"/>
      <c r="F61" s="63"/>
      <c r="G61" s="63"/>
    </row>
    <row r="62" spans="1:7">
      <c r="A62" s="50"/>
      <c r="D62" s="62"/>
      <c r="E62" s="63"/>
      <c r="F62" s="63"/>
      <c r="G62" s="63"/>
    </row>
    <row r="63" spans="1:7">
      <c r="A63" s="50"/>
      <c r="D63" s="62"/>
      <c r="E63" s="63"/>
      <c r="F63" s="63"/>
      <c r="G63" s="63"/>
    </row>
    <row r="64" spans="1:7">
      <c r="A64" s="50"/>
      <c r="D64" s="62"/>
      <c r="E64" s="63"/>
      <c r="F64" s="63"/>
      <c r="G64" s="63"/>
    </row>
    <row r="65" spans="1:7">
      <c r="A65" s="50"/>
      <c r="D65" s="62"/>
      <c r="E65" s="63"/>
      <c r="F65" s="63"/>
      <c r="G65" s="63"/>
    </row>
    <row r="66" spans="1:7">
      <c r="A66" s="50"/>
      <c r="D66" s="62"/>
      <c r="E66" s="63"/>
      <c r="F66" s="63"/>
      <c r="G66" s="63"/>
    </row>
    <row r="67" spans="1:7">
      <c r="A67" s="50"/>
      <c r="D67" s="62"/>
      <c r="E67" s="63"/>
      <c r="F67" s="63"/>
      <c r="G67" s="63"/>
    </row>
    <row r="68" spans="1:7">
      <c r="A68" s="50"/>
    </row>
    <row r="69" spans="1:7">
      <c r="A69" s="33"/>
    </row>
    <row r="70" spans="1:7">
      <c r="A70" s="33"/>
    </row>
    <row r="71" spans="1:7">
      <c r="A71" s="33"/>
    </row>
    <row r="72" spans="1:7">
      <c r="A72" s="33"/>
    </row>
    <row r="73" spans="1:7">
      <c r="A73" s="33"/>
    </row>
    <row r="74" spans="1:7">
      <c r="A74" s="33"/>
    </row>
    <row r="75" spans="1:7">
      <c r="A75" s="33"/>
    </row>
    <row r="76" spans="1:7">
      <c r="A76" s="33"/>
    </row>
    <row r="77" spans="1:7">
      <c r="A77" s="33"/>
    </row>
    <row r="78" spans="1:7">
      <c r="A78" s="33"/>
    </row>
    <row r="79" spans="1:7">
      <c r="A79" s="33"/>
    </row>
    <row r="80" spans="1:7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</sheetData>
  <mergeCells count="5">
    <mergeCell ref="A2:G2"/>
    <mergeCell ref="C12:D12"/>
    <mergeCell ref="F12:H12"/>
    <mergeCell ref="C13:D13"/>
    <mergeCell ref="F13:H13"/>
  </mergeCells>
  <pageMargins left="0.59055118110236227" right="0.59055118110236227" top="0.59055118110236227" bottom="0.5905511811023622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I323"/>
  <sheetViews>
    <sheetView view="pageBreakPreview" topLeftCell="A19" zoomScale="40" zoomScaleNormal="50" zoomScaleSheetLayoutView="40" workbookViewId="0">
      <selection activeCell="S18" sqref="S18"/>
    </sheetView>
  </sheetViews>
  <sheetFormatPr defaultRowHeight="18.75"/>
  <cols>
    <col min="1" max="1" width="95.5703125" style="47" customWidth="1"/>
    <col min="2" max="2" width="14.85546875" style="210" customWidth="1"/>
    <col min="3" max="7" width="22.42578125" style="210" customWidth="1"/>
    <col min="8" max="8" width="19.85546875" style="210" customWidth="1"/>
    <col min="9" max="9" width="36.42578125" style="210" customWidth="1"/>
    <col min="10" max="16384" width="9.140625" style="47"/>
  </cols>
  <sheetData>
    <row r="1" spans="1:9" ht="29.25" customHeight="1">
      <c r="I1" s="132" t="s">
        <v>350</v>
      </c>
    </row>
    <row r="2" spans="1:9" ht="37.5" customHeight="1">
      <c r="A2" s="654" t="s">
        <v>75</v>
      </c>
      <c r="B2" s="654"/>
      <c r="C2" s="654"/>
      <c r="D2" s="654"/>
      <c r="E2" s="654"/>
      <c r="F2" s="654"/>
      <c r="G2" s="654"/>
      <c r="H2" s="654"/>
      <c r="I2" s="654"/>
    </row>
    <row r="3" spans="1:9" ht="22.5" customHeight="1">
      <c r="A3" s="655"/>
      <c r="B3" s="656"/>
      <c r="C3" s="656"/>
      <c r="D3" s="656"/>
      <c r="E3" s="656"/>
      <c r="F3" s="656"/>
      <c r="G3" s="656"/>
      <c r="I3" s="656" t="s">
        <v>358</v>
      </c>
    </row>
    <row r="4" spans="1:9" ht="55.5" customHeight="1">
      <c r="A4" s="591" t="s">
        <v>158</v>
      </c>
      <c r="B4" s="546" t="s">
        <v>18</v>
      </c>
      <c r="C4" s="546" t="s">
        <v>280</v>
      </c>
      <c r="D4" s="546"/>
      <c r="E4" s="591" t="s">
        <v>422</v>
      </c>
      <c r="F4" s="591"/>
      <c r="G4" s="591"/>
      <c r="H4" s="591"/>
      <c r="I4" s="591"/>
    </row>
    <row r="5" spans="1:9" ht="108" customHeight="1">
      <c r="A5" s="591"/>
      <c r="B5" s="546"/>
      <c r="C5" s="413" t="s">
        <v>418</v>
      </c>
      <c r="D5" s="413" t="s">
        <v>423</v>
      </c>
      <c r="E5" s="413" t="s">
        <v>149</v>
      </c>
      <c r="F5" s="413" t="s">
        <v>144</v>
      </c>
      <c r="G5" s="657" t="s">
        <v>155</v>
      </c>
      <c r="H5" s="657" t="s">
        <v>370</v>
      </c>
      <c r="I5" s="413" t="s">
        <v>154</v>
      </c>
    </row>
    <row r="6" spans="1:9" ht="42.75" customHeight="1">
      <c r="A6" s="412">
        <v>1</v>
      </c>
      <c r="B6" s="413">
        <v>2</v>
      </c>
      <c r="C6" s="412">
        <v>3</v>
      </c>
      <c r="D6" s="413">
        <v>4</v>
      </c>
      <c r="E6" s="412">
        <v>5</v>
      </c>
      <c r="F6" s="413">
        <v>6</v>
      </c>
      <c r="G6" s="412">
        <v>7</v>
      </c>
      <c r="H6" s="413">
        <v>8</v>
      </c>
      <c r="I6" s="412">
        <v>9</v>
      </c>
    </row>
    <row r="7" spans="1:9" s="411" customFormat="1" ht="39.75" customHeight="1">
      <c r="A7" s="451" t="s">
        <v>153</v>
      </c>
      <c r="B7" s="451"/>
      <c r="C7" s="451"/>
      <c r="D7" s="451"/>
      <c r="E7" s="451"/>
      <c r="F7" s="451"/>
      <c r="G7" s="451"/>
      <c r="H7" s="451"/>
      <c r="I7" s="451"/>
    </row>
    <row r="8" spans="1:9" s="411" customFormat="1" ht="54" customHeight="1">
      <c r="A8" s="407" t="s">
        <v>126</v>
      </c>
      <c r="B8" s="36">
        <v>1000</v>
      </c>
      <c r="C8" s="414">
        <v>18765</v>
      </c>
      <c r="D8" s="414">
        <v>19404</v>
      </c>
      <c r="E8" s="414">
        <v>21302</v>
      </c>
      <c r="F8" s="414">
        <v>19404</v>
      </c>
      <c r="G8" s="414">
        <f>F8-E8</f>
        <v>-1898</v>
      </c>
      <c r="H8" s="64">
        <f>(F8/E8)*100</f>
        <v>91.090038494038112</v>
      </c>
      <c r="I8" s="38"/>
    </row>
    <row r="9" spans="1:9" s="411" customFormat="1" ht="51" customHeight="1">
      <c r="A9" s="407" t="s">
        <v>111</v>
      </c>
      <c r="B9" s="36">
        <v>1010</v>
      </c>
      <c r="C9" s="414">
        <f>SUM(C10:C17)</f>
        <v>-18581</v>
      </c>
      <c r="D9" s="414">
        <f>SUM(D10:D17)</f>
        <v>-19177</v>
      </c>
      <c r="E9" s="414">
        <f>SUM(E10:E17)</f>
        <v>-21217</v>
      </c>
      <c r="F9" s="414">
        <f>SUM(F10:F17)</f>
        <v>-19177</v>
      </c>
      <c r="G9" s="414">
        <f t="shared" ref="G9:G71" si="0">F9-E9</f>
        <v>2040</v>
      </c>
      <c r="H9" s="64">
        <f t="shared" ref="H9:H71" si="1">(F9/E9)*100</f>
        <v>90.385068577084411</v>
      </c>
      <c r="I9" s="38"/>
    </row>
    <row r="10" spans="1:9" s="411" customFormat="1" ht="39" customHeight="1">
      <c r="A10" s="39" t="s">
        <v>306</v>
      </c>
      <c r="B10" s="22">
        <v>1011</v>
      </c>
      <c r="C10" s="282">
        <v>-1697</v>
      </c>
      <c r="D10" s="282">
        <v>-1590</v>
      </c>
      <c r="E10" s="282">
        <v>-1991</v>
      </c>
      <c r="F10" s="282">
        <v>-1590</v>
      </c>
      <c r="G10" s="282">
        <f t="shared" si="0"/>
        <v>401</v>
      </c>
      <c r="H10" s="65">
        <f t="shared" si="1"/>
        <v>79.859367152184831</v>
      </c>
      <c r="I10" s="41"/>
    </row>
    <row r="11" spans="1:9" s="411" customFormat="1" ht="39" customHeight="1">
      <c r="A11" s="39" t="s">
        <v>307</v>
      </c>
      <c r="B11" s="22">
        <v>1012</v>
      </c>
      <c r="C11" s="282">
        <v>-241</v>
      </c>
      <c r="D11" s="282">
        <v>-156</v>
      </c>
      <c r="E11" s="282">
        <v>-400</v>
      </c>
      <c r="F11" s="282">
        <v>-156</v>
      </c>
      <c r="G11" s="282">
        <f t="shared" si="0"/>
        <v>244</v>
      </c>
      <c r="H11" s="65">
        <f t="shared" si="1"/>
        <v>39</v>
      </c>
      <c r="I11" s="41"/>
    </row>
    <row r="12" spans="1:9" s="411" customFormat="1" ht="39" customHeight="1">
      <c r="A12" s="39" t="s">
        <v>308</v>
      </c>
      <c r="B12" s="22">
        <v>1013</v>
      </c>
      <c r="C12" s="282">
        <v>-405</v>
      </c>
      <c r="D12" s="282">
        <v>-269</v>
      </c>
      <c r="E12" s="282">
        <v>-460</v>
      </c>
      <c r="F12" s="282">
        <v>-269</v>
      </c>
      <c r="G12" s="282">
        <f t="shared" si="0"/>
        <v>191</v>
      </c>
      <c r="H12" s="65">
        <f t="shared" si="1"/>
        <v>58.478260869565212</v>
      </c>
      <c r="I12" s="41"/>
    </row>
    <row r="13" spans="1:9" s="411" customFormat="1" ht="39" customHeight="1">
      <c r="A13" s="39" t="s">
        <v>5</v>
      </c>
      <c r="B13" s="22">
        <v>1014</v>
      </c>
      <c r="C13" s="282">
        <v>-10353</v>
      </c>
      <c r="D13" s="282">
        <v>-10909</v>
      </c>
      <c r="E13" s="282">
        <v>-11656</v>
      </c>
      <c r="F13" s="282">
        <v>-10909</v>
      </c>
      <c r="G13" s="282">
        <f t="shared" si="0"/>
        <v>747</v>
      </c>
      <c r="H13" s="65">
        <f t="shared" si="1"/>
        <v>93.591283459162668</v>
      </c>
      <c r="I13" s="41"/>
    </row>
    <row r="14" spans="1:9" s="411" customFormat="1" ht="39" customHeight="1">
      <c r="A14" s="39" t="s">
        <v>6</v>
      </c>
      <c r="B14" s="22">
        <v>1015</v>
      </c>
      <c r="C14" s="282">
        <v>-2195</v>
      </c>
      <c r="D14" s="282">
        <v>-2375</v>
      </c>
      <c r="E14" s="282">
        <v>-2564</v>
      </c>
      <c r="F14" s="282">
        <v>-2375</v>
      </c>
      <c r="G14" s="282">
        <f t="shared" si="0"/>
        <v>189</v>
      </c>
      <c r="H14" s="65">
        <f t="shared" si="1"/>
        <v>92.628705148205924</v>
      </c>
      <c r="I14" s="41"/>
    </row>
    <row r="15" spans="1:9" s="48" customFormat="1" ht="54" customHeight="1">
      <c r="A15" s="39" t="s">
        <v>309</v>
      </c>
      <c r="B15" s="413">
        <v>1016</v>
      </c>
      <c r="C15" s="282" t="s">
        <v>190</v>
      </c>
      <c r="D15" s="282">
        <v>-7</v>
      </c>
      <c r="E15" s="282" t="s">
        <v>190</v>
      </c>
      <c r="F15" s="282">
        <v>-7</v>
      </c>
      <c r="G15" s="403" t="e">
        <f t="shared" ref="G15" si="2">F15-E15</f>
        <v>#VALUE!</v>
      </c>
      <c r="H15" s="404" t="e">
        <f t="shared" ref="H15" si="3">(F15/E15)*100</f>
        <v>#VALUE!</v>
      </c>
      <c r="I15" s="42"/>
    </row>
    <row r="16" spans="1:9" s="48" customFormat="1" ht="36.75" customHeight="1">
      <c r="A16" s="39" t="s">
        <v>310</v>
      </c>
      <c r="B16" s="413">
        <v>1017</v>
      </c>
      <c r="C16" s="282">
        <v>-1183</v>
      </c>
      <c r="D16" s="282">
        <v>-1388</v>
      </c>
      <c r="E16" s="282">
        <v>-1610</v>
      </c>
      <c r="F16" s="282">
        <v>-1388</v>
      </c>
      <c r="G16" s="282">
        <f t="shared" si="0"/>
        <v>222</v>
      </c>
      <c r="H16" s="65">
        <f t="shared" si="1"/>
        <v>86.211180124223603</v>
      </c>
      <c r="I16" s="42"/>
    </row>
    <row r="17" spans="1:9" s="411" customFormat="1" ht="40.5" customHeight="1">
      <c r="A17" s="39" t="s">
        <v>311</v>
      </c>
      <c r="B17" s="22">
        <v>1018</v>
      </c>
      <c r="C17" s="282">
        <v>-2507</v>
      </c>
      <c r="D17" s="282">
        <v>-2483</v>
      </c>
      <c r="E17" s="282">
        <v>-2536</v>
      </c>
      <c r="F17" s="282">
        <v>-2483</v>
      </c>
      <c r="G17" s="282">
        <f t="shared" si="0"/>
        <v>53</v>
      </c>
      <c r="H17" s="65">
        <f t="shared" si="1"/>
        <v>97.910094637223978</v>
      </c>
      <c r="I17" s="41"/>
    </row>
    <row r="18" spans="1:9" s="411" customFormat="1" ht="31.5" customHeight="1">
      <c r="A18" s="407" t="s">
        <v>23</v>
      </c>
      <c r="B18" s="36">
        <v>1020</v>
      </c>
      <c r="C18" s="414">
        <f>SUM(C8,C9)</f>
        <v>184</v>
      </c>
      <c r="D18" s="414">
        <f>SUM(D8,D9)</f>
        <v>227</v>
      </c>
      <c r="E18" s="414">
        <f>SUM(E8,E9)</f>
        <v>85</v>
      </c>
      <c r="F18" s="414">
        <f>SUM(F8,F9)</f>
        <v>227</v>
      </c>
      <c r="G18" s="414">
        <f t="shared" si="0"/>
        <v>142</v>
      </c>
      <c r="H18" s="64">
        <f t="shared" si="1"/>
        <v>267.05882352941177</v>
      </c>
      <c r="I18" s="38"/>
    </row>
    <row r="19" spans="1:9" s="411" customFormat="1" ht="37.5" customHeight="1">
      <c r="A19" s="407" t="s">
        <v>133</v>
      </c>
      <c r="B19" s="36">
        <v>1030</v>
      </c>
      <c r="C19" s="414">
        <f>SUM(C20:C37,C39)</f>
        <v>-2471</v>
      </c>
      <c r="D19" s="414">
        <f>SUM(D20:D37,D39)</f>
        <v>-2266</v>
      </c>
      <c r="E19" s="414">
        <f>SUM(E20:E37,E39)</f>
        <v>-2137</v>
      </c>
      <c r="F19" s="414">
        <f>SUM(F20:F37,F39)</f>
        <v>-2266</v>
      </c>
      <c r="G19" s="414">
        <f t="shared" si="0"/>
        <v>-129</v>
      </c>
      <c r="H19" s="64">
        <f t="shared" si="1"/>
        <v>106.03649976602713</v>
      </c>
      <c r="I19" s="38"/>
    </row>
    <row r="20" spans="1:9" s="411" customFormat="1" ht="38.25" customHeight="1">
      <c r="A20" s="39" t="s">
        <v>81</v>
      </c>
      <c r="B20" s="22">
        <v>1031</v>
      </c>
      <c r="C20" s="282">
        <v>-36</v>
      </c>
      <c r="D20" s="282">
        <v>-30</v>
      </c>
      <c r="E20" s="282">
        <v>-40</v>
      </c>
      <c r="F20" s="282">
        <v>-30</v>
      </c>
      <c r="G20" s="282">
        <f t="shared" si="0"/>
        <v>10</v>
      </c>
      <c r="H20" s="65">
        <f t="shared" si="1"/>
        <v>75</v>
      </c>
      <c r="I20" s="41" t="s">
        <v>537</v>
      </c>
    </row>
    <row r="21" spans="1:9" s="411" customFormat="1" ht="38.25" customHeight="1">
      <c r="A21" s="39" t="s">
        <v>127</v>
      </c>
      <c r="B21" s="22">
        <v>1032</v>
      </c>
      <c r="C21" s="282" t="s">
        <v>190</v>
      </c>
      <c r="D21" s="282" t="s">
        <v>190</v>
      </c>
      <c r="E21" s="282" t="s">
        <v>190</v>
      </c>
      <c r="F21" s="282" t="s">
        <v>190</v>
      </c>
      <c r="G21" s="414"/>
      <c r="H21" s="64"/>
      <c r="I21" s="41"/>
    </row>
    <row r="22" spans="1:9" s="411" customFormat="1" ht="38.25" customHeight="1">
      <c r="A22" s="39" t="s">
        <v>22</v>
      </c>
      <c r="B22" s="22">
        <v>1033</v>
      </c>
      <c r="C22" s="282" t="s">
        <v>190</v>
      </c>
      <c r="D22" s="282" t="s">
        <v>190</v>
      </c>
      <c r="E22" s="282" t="s">
        <v>190</v>
      </c>
      <c r="F22" s="282" t="s">
        <v>190</v>
      </c>
      <c r="G22" s="414"/>
      <c r="H22" s="64"/>
      <c r="I22" s="41"/>
    </row>
    <row r="23" spans="1:9" s="411" customFormat="1" ht="38.25" customHeight="1">
      <c r="A23" s="39" t="s">
        <v>32</v>
      </c>
      <c r="B23" s="22">
        <v>1034</v>
      </c>
      <c r="C23" s="282" t="s">
        <v>190</v>
      </c>
      <c r="D23" s="282" t="s">
        <v>190</v>
      </c>
      <c r="E23" s="282" t="s">
        <v>190</v>
      </c>
      <c r="F23" s="282" t="s">
        <v>190</v>
      </c>
      <c r="G23" s="414"/>
      <c r="H23" s="64"/>
      <c r="I23" s="41"/>
    </row>
    <row r="24" spans="1:9" s="411" customFormat="1" ht="38.25" customHeight="1">
      <c r="A24" s="39" t="s">
        <v>33</v>
      </c>
      <c r="B24" s="22">
        <v>1035</v>
      </c>
      <c r="C24" s="282">
        <v>-5</v>
      </c>
      <c r="D24" s="282">
        <v>-6</v>
      </c>
      <c r="E24" s="282">
        <v>-6</v>
      </c>
      <c r="F24" s="282">
        <v>-6</v>
      </c>
      <c r="G24" s="282">
        <f t="shared" si="0"/>
        <v>0</v>
      </c>
      <c r="H24" s="65">
        <f t="shared" si="1"/>
        <v>100</v>
      </c>
      <c r="I24" s="41"/>
    </row>
    <row r="25" spans="1:9" s="411" customFormat="1" ht="38.25" customHeight="1">
      <c r="A25" s="39" t="s">
        <v>34</v>
      </c>
      <c r="B25" s="22">
        <v>1036</v>
      </c>
      <c r="C25" s="282">
        <v>-1758</v>
      </c>
      <c r="D25" s="282">
        <v>-1740</v>
      </c>
      <c r="E25" s="282">
        <v>-1636</v>
      </c>
      <c r="F25" s="282">
        <v>-1740</v>
      </c>
      <c r="G25" s="282">
        <f t="shared" si="0"/>
        <v>-104</v>
      </c>
      <c r="H25" s="65">
        <f t="shared" si="1"/>
        <v>106.35696821515891</v>
      </c>
      <c r="I25" s="41"/>
    </row>
    <row r="26" spans="1:9" s="411" customFormat="1" ht="38.25" customHeight="1">
      <c r="A26" s="39" t="s">
        <v>35</v>
      </c>
      <c r="B26" s="22">
        <v>1037</v>
      </c>
      <c r="C26" s="282">
        <v>-375</v>
      </c>
      <c r="D26" s="282">
        <v>-363</v>
      </c>
      <c r="E26" s="282">
        <v>-360</v>
      </c>
      <c r="F26" s="282">
        <v>-363</v>
      </c>
      <c r="G26" s="282">
        <f t="shared" si="0"/>
        <v>-3</v>
      </c>
      <c r="H26" s="65">
        <f t="shared" si="1"/>
        <v>100.83333333333333</v>
      </c>
      <c r="I26" s="41"/>
    </row>
    <row r="27" spans="1:9" s="411" customFormat="1" ht="46.5" customHeight="1">
      <c r="A27" s="39" t="s">
        <v>36</v>
      </c>
      <c r="B27" s="22">
        <v>1038</v>
      </c>
      <c r="C27" s="282">
        <v>-31</v>
      </c>
      <c r="D27" s="282">
        <v>-36</v>
      </c>
      <c r="E27" s="282">
        <v>-32</v>
      </c>
      <c r="F27" s="282">
        <v>-36</v>
      </c>
      <c r="G27" s="282">
        <f t="shared" si="0"/>
        <v>-4</v>
      </c>
      <c r="H27" s="65">
        <f t="shared" si="1"/>
        <v>112.5</v>
      </c>
      <c r="I27" s="41"/>
    </row>
    <row r="28" spans="1:9" s="48" customFormat="1" ht="46.5" customHeight="1">
      <c r="A28" s="39" t="s">
        <v>37</v>
      </c>
      <c r="B28" s="22">
        <v>1039</v>
      </c>
      <c r="C28" s="282" t="s">
        <v>190</v>
      </c>
      <c r="D28" s="282" t="s">
        <v>190</v>
      </c>
      <c r="E28" s="282" t="s">
        <v>190</v>
      </c>
      <c r="F28" s="282" t="s">
        <v>190</v>
      </c>
      <c r="G28" s="414"/>
      <c r="H28" s="64"/>
      <c r="I28" s="41"/>
    </row>
    <row r="29" spans="1:9" s="411" customFormat="1" ht="39.75" customHeight="1">
      <c r="A29" s="39" t="s">
        <v>38</v>
      </c>
      <c r="B29" s="22">
        <v>1040</v>
      </c>
      <c r="C29" s="282">
        <v>-1</v>
      </c>
      <c r="D29" s="282">
        <v>-1</v>
      </c>
      <c r="E29" s="282">
        <v>-1</v>
      </c>
      <c r="F29" s="282">
        <v>-1</v>
      </c>
      <c r="G29" s="414">
        <f t="shared" si="0"/>
        <v>0</v>
      </c>
      <c r="H29" s="65">
        <f t="shared" si="1"/>
        <v>100</v>
      </c>
      <c r="I29" s="41"/>
    </row>
    <row r="30" spans="1:9" s="411" customFormat="1" ht="39.75" customHeight="1">
      <c r="A30" s="39" t="s">
        <v>39</v>
      </c>
      <c r="B30" s="22">
        <v>1041</v>
      </c>
      <c r="C30" s="282" t="s">
        <v>190</v>
      </c>
      <c r="D30" s="282" t="s">
        <v>190</v>
      </c>
      <c r="E30" s="282" t="s">
        <v>190</v>
      </c>
      <c r="F30" s="282" t="s">
        <v>190</v>
      </c>
      <c r="G30" s="414"/>
      <c r="H30" s="64"/>
      <c r="I30" s="41"/>
    </row>
    <row r="31" spans="1:9" s="411" customFormat="1" ht="39.75" customHeight="1">
      <c r="A31" s="39" t="s">
        <v>40</v>
      </c>
      <c r="B31" s="22">
        <v>1042</v>
      </c>
      <c r="C31" s="282" t="s">
        <v>190</v>
      </c>
      <c r="D31" s="282" t="s">
        <v>190</v>
      </c>
      <c r="E31" s="282" t="s">
        <v>190</v>
      </c>
      <c r="F31" s="282" t="s">
        <v>190</v>
      </c>
      <c r="G31" s="414"/>
      <c r="H31" s="64"/>
      <c r="I31" s="41"/>
    </row>
    <row r="32" spans="1:9" s="411" customFormat="1" ht="39.75" customHeight="1">
      <c r="A32" s="39" t="s">
        <v>56</v>
      </c>
      <c r="B32" s="22">
        <v>1043</v>
      </c>
      <c r="C32" s="282" t="s">
        <v>190</v>
      </c>
      <c r="D32" s="282" t="s">
        <v>190</v>
      </c>
      <c r="E32" s="282" t="s">
        <v>190</v>
      </c>
      <c r="F32" s="282" t="s">
        <v>190</v>
      </c>
      <c r="G32" s="405" t="e">
        <f t="shared" ref="G32" si="4">F32-E32</f>
        <v>#VALUE!</v>
      </c>
      <c r="H32" s="404" t="e">
        <f t="shared" ref="H32" si="5">(F32/E32)*100</f>
        <v>#VALUE!</v>
      </c>
      <c r="I32" s="41"/>
    </row>
    <row r="33" spans="1:9" s="411" customFormat="1" ht="39.75" customHeight="1">
      <c r="A33" s="39" t="s">
        <v>41</v>
      </c>
      <c r="B33" s="22">
        <v>1044</v>
      </c>
      <c r="C33" s="282" t="s">
        <v>190</v>
      </c>
      <c r="D33" s="282" t="s">
        <v>190</v>
      </c>
      <c r="E33" s="282" t="s">
        <v>190</v>
      </c>
      <c r="F33" s="282" t="s">
        <v>190</v>
      </c>
      <c r="G33" s="414"/>
      <c r="H33" s="64"/>
      <c r="I33" s="41"/>
    </row>
    <row r="34" spans="1:9" s="411" customFormat="1" ht="39.75" customHeight="1">
      <c r="A34" s="39" t="s">
        <v>42</v>
      </c>
      <c r="B34" s="22">
        <v>1045</v>
      </c>
      <c r="C34" s="282" t="s">
        <v>190</v>
      </c>
      <c r="D34" s="282" t="s">
        <v>190</v>
      </c>
      <c r="E34" s="282" t="s">
        <v>190</v>
      </c>
      <c r="F34" s="282" t="s">
        <v>190</v>
      </c>
      <c r="G34" s="414"/>
      <c r="H34" s="64"/>
      <c r="I34" s="41"/>
    </row>
    <row r="35" spans="1:9" s="411" customFormat="1" ht="39.75" customHeight="1">
      <c r="A35" s="39" t="s">
        <v>43</v>
      </c>
      <c r="B35" s="22">
        <v>1046</v>
      </c>
      <c r="C35" s="282" t="s">
        <v>190</v>
      </c>
      <c r="D35" s="282" t="s">
        <v>190</v>
      </c>
      <c r="E35" s="282" t="s">
        <v>190</v>
      </c>
      <c r="F35" s="282" t="s">
        <v>190</v>
      </c>
      <c r="G35" s="414"/>
      <c r="H35" s="64"/>
      <c r="I35" s="41"/>
    </row>
    <row r="36" spans="1:9" s="411" customFormat="1" ht="39.75" customHeight="1">
      <c r="A36" s="39" t="s">
        <v>44</v>
      </c>
      <c r="B36" s="22">
        <v>1047</v>
      </c>
      <c r="C36" s="282">
        <v>-1</v>
      </c>
      <c r="D36" s="282">
        <v>-8</v>
      </c>
      <c r="E36" s="282">
        <v>-2</v>
      </c>
      <c r="F36" s="282">
        <v>-8</v>
      </c>
      <c r="G36" s="282">
        <f t="shared" si="0"/>
        <v>-6</v>
      </c>
      <c r="H36" s="64">
        <f t="shared" si="1"/>
        <v>400</v>
      </c>
      <c r="I36" s="41"/>
    </row>
    <row r="37" spans="1:9" s="48" customFormat="1" ht="54" customHeight="1">
      <c r="A37" s="39" t="s">
        <v>64</v>
      </c>
      <c r="B37" s="22">
        <v>1048</v>
      </c>
      <c r="C37" s="282" t="s">
        <v>190</v>
      </c>
      <c r="D37" s="282" t="s">
        <v>190</v>
      </c>
      <c r="E37" s="282" t="s">
        <v>190</v>
      </c>
      <c r="F37" s="282" t="s">
        <v>190</v>
      </c>
      <c r="G37" s="414"/>
      <c r="H37" s="64"/>
      <c r="I37" s="41"/>
    </row>
    <row r="38" spans="1:9" s="411" customFormat="1" ht="36" customHeight="1">
      <c r="A38" s="39" t="s">
        <v>45</v>
      </c>
      <c r="B38" s="22" t="s">
        <v>367</v>
      </c>
      <c r="C38" s="282" t="s">
        <v>190</v>
      </c>
      <c r="D38" s="282" t="s">
        <v>190</v>
      </c>
      <c r="E38" s="282" t="s">
        <v>190</v>
      </c>
      <c r="F38" s="282" t="s">
        <v>190</v>
      </c>
      <c r="G38" s="414"/>
      <c r="H38" s="64"/>
      <c r="I38" s="41"/>
    </row>
    <row r="39" spans="1:9" s="411" customFormat="1" ht="36" customHeight="1">
      <c r="A39" s="39" t="s">
        <v>83</v>
      </c>
      <c r="B39" s="22">
        <v>1049</v>
      </c>
      <c r="C39" s="282">
        <v>-264</v>
      </c>
      <c r="D39" s="282">
        <v>-82</v>
      </c>
      <c r="E39" s="282">
        <v>-60</v>
      </c>
      <c r="F39" s="282">
        <v>-82</v>
      </c>
      <c r="G39" s="282">
        <f t="shared" si="0"/>
        <v>-22</v>
      </c>
      <c r="H39" s="65">
        <f t="shared" si="1"/>
        <v>136.66666666666666</v>
      </c>
      <c r="I39" s="41"/>
    </row>
    <row r="40" spans="1:9" s="411" customFormat="1" ht="44.25" customHeight="1">
      <c r="A40" s="407" t="s">
        <v>134</v>
      </c>
      <c r="B40" s="21">
        <v>1060</v>
      </c>
      <c r="C40" s="414">
        <f>SUM(C41:C47)</f>
        <v>0</v>
      </c>
      <c r="D40" s="414">
        <f>SUM(D41:D47)</f>
        <v>0</v>
      </c>
      <c r="E40" s="414">
        <f>SUM(E41:E47)</f>
        <v>0</v>
      </c>
      <c r="F40" s="414">
        <f>SUM(F41:F47)</f>
        <v>0</v>
      </c>
      <c r="G40" s="414"/>
      <c r="H40" s="64"/>
      <c r="I40" s="21"/>
    </row>
    <row r="41" spans="1:9" s="411" customFormat="1" ht="38.25" customHeight="1">
      <c r="A41" s="39" t="s">
        <v>113</v>
      </c>
      <c r="B41" s="22">
        <v>1061</v>
      </c>
      <c r="C41" s="282" t="s">
        <v>190</v>
      </c>
      <c r="D41" s="282" t="s">
        <v>190</v>
      </c>
      <c r="E41" s="282" t="s">
        <v>190</v>
      </c>
      <c r="F41" s="282" t="s">
        <v>190</v>
      </c>
      <c r="G41" s="414"/>
      <c r="H41" s="64"/>
      <c r="I41" s="41"/>
    </row>
    <row r="42" spans="1:9" s="411" customFormat="1" ht="38.25" customHeight="1">
      <c r="A42" s="39" t="s">
        <v>114</v>
      </c>
      <c r="B42" s="22">
        <v>1062</v>
      </c>
      <c r="C42" s="282" t="s">
        <v>190</v>
      </c>
      <c r="D42" s="282" t="s">
        <v>190</v>
      </c>
      <c r="E42" s="282" t="s">
        <v>190</v>
      </c>
      <c r="F42" s="282" t="s">
        <v>190</v>
      </c>
      <c r="G42" s="414"/>
      <c r="H42" s="64"/>
      <c r="I42" s="41"/>
    </row>
    <row r="43" spans="1:9" s="411" customFormat="1" ht="38.25" customHeight="1">
      <c r="A43" s="39" t="s">
        <v>34</v>
      </c>
      <c r="B43" s="22">
        <v>1063</v>
      </c>
      <c r="C43" s="282" t="s">
        <v>190</v>
      </c>
      <c r="D43" s="282" t="s">
        <v>190</v>
      </c>
      <c r="E43" s="282" t="s">
        <v>190</v>
      </c>
      <c r="F43" s="282" t="s">
        <v>190</v>
      </c>
      <c r="G43" s="414"/>
      <c r="H43" s="64"/>
      <c r="I43" s="41"/>
    </row>
    <row r="44" spans="1:9" s="411" customFormat="1" ht="38.25" customHeight="1">
      <c r="A44" s="39" t="s">
        <v>35</v>
      </c>
      <c r="B44" s="22">
        <v>1064</v>
      </c>
      <c r="C44" s="282" t="s">
        <v>190</v>
      </c>
      <c r="D44" s="282" t="s">
        <v>190</v>
      </c>
      <c r="E44" s="282" t="s">
        <v>190</v>
      </c>
      <c r="F44" s="282" t="s">
        <v>190</v>
      </c>
      <c r="G44" s="414"/>
      <c r="H44" s="64"/>
      <c r="I44" s="41"/>
    </row>
    <row r="45" spans="1:9" s="411" customFormat="1" ht="38.25" customHeight="1">
      <c r="A45" s="39" t="s">
        <v>55</v>
      </c>
      <c r="B45" s="22">
        <v>1065</v>
      </c>
      <c r="C45" s="282" t="s">
        <v>190</v>
      </c>
      <c r="D45" s="282" t="s">
        <v>190</v>
      </c>
      <c r="E45" s="282" t="s">
        <v>190</v>
      </c>
      <c r="F45" s="282" t="s">
        <v>190</v>
      </c>
      <c r="G45" s="414"/>
      <c r="H45" s="64"/>
      <c r="I45" s="41"/>
    </row>
    <row r="46" spans="1:9" s="411" customFormat="1" ht="38.25" customHeight="1">
      <c r="A46" s="39" t="s">
        <v>67</v>
      </c>
      <c r="B46" s="22">
        <v>1066</v>
      </c>
      <c r="C46" s="282" t="s">
        <v>190</v>
      </c>
      <c r="D46" s="282" t="s">
        <v>190</v>
      </c>
      <c r="E46" s="282" t="s">
        <v>190</v>
      </c>
      <c r="F46" s="282" t="s">
        <v>190</v>
      </c>
      <c r="G46" s="414"/>
      <c r="H46" s="64"/>
      <c r="I46" s="41"/>
    </row>
    <row r="47" spans="1:9" s="411" customFormat="1" ht="38.25" customHeight="1">
      <c r="A47" s="39" t="s">
        <v>90</v>
      </c>
      <c r="B47" s="22">
        <v>1067</v>
      </c>
      <c r="C47" s="282" t="s">
        <v>190</v>
      </c>
      <c r="D47" s="282" t="s">
        <v>190</v>
      </c>
      <c r="E47" s="282" t="s">
        <v>190</v>
      </c>
      <c r="F47" s="282" t="s">
        <v>190</v>
      </c>
      <c r="G47" s="414"/>
      <c r="H47" s="64"/>
      <c r="I47" s="41"/>
    </row>
    <row r="48" spans="1:9" s="411" customFormat="1" ht="44.25" customHeight="1">
      <c r="A48" s="43" t="s">
        <v>207</v>
      </c>
      <c r="B48" s="21">
        <v>1070</v>
      </c>
      <c r="C48" s="414">
        <f>SUM(C49:C51)</f>
        <v>741</v>
      </c>
      <c r="D48" s="414">
        <f>SUM(D49:D51)</f>
        <v>669</v>
      </c>
      <c r="E48" s="414">
        <f>SUM(E49:E51)</f>
        <v>775</v>
      </c>
      <c r="F48" s="414">
        <f>SUM(F49:F51)</f>
        <v>669</v>
      </c>
      <c r="G48" s="414">
        <f t="shared" si="0"/>
        <v>-106</v>
      </c>
      <c r="H48" s="64">
        <f t="shared" si="1"/>
        <v>86.322580645161295</v>
      </c>
      <c r="I48" s="43"/>
    </row>
    <row r="49" spans="1:9" s="411" customFormat="1" ht="36" customHeight="1">
      <c r="A49" s="39" t="s">
        <v>131</v>
      </c>
      <c r="B49" s="22">
        <v>1071</v>
      </c>
      <c r="C49" s="282"/>
      <c r="D49" s="282"/>
      <c r="E49" s="282"/>
      <c r="F49" s="282"/>
      <c r="G49" s="414">
        <f t="shared" si="0"/>
        <v>0</v>
      </c>
      <c r="H49" s="64"/>
      <c r="I49" s="41"/>
    </row>
    <row r="50" spans="1:9" s="411" customFormat="1" ht="36" customHeight="1">
      <c r="A50" s="39" t="s">
        <v>235</v>
      </c>
      <c r="B50" s="22">
        <v>1072</v>
      </c>
      <c r="C50" s="282"/>
      <c r="D50" s="282"/>
      <c r="E50" s="282"/>
      <c r="F50" s="282"/>
      <c r="G50" s="414">
        <f t="shared" si="0"/>
        <v>0</v>
      </c>
      <c r="H50" s="64"/>
      <c r="I50" s="41"/>
    </row>
    <row r="51" spans="1:9" s="411" customFormat="1" ht="36" customHeight="1">
      <c r="A51" s="39" t="s">
        <v>208</v>
      </c>
      <c r="B51" s="22">
        <v>1073</v>
      </c>
      <c r="C51" s="282">
        <v>741</v>
      </c>
      <c r="D51" s="282">
        <v>669</v>
      </c>
      <c r="E51" s="282">
        <v>775</v>
      </c>
      <c r="F51" s="282">
        <v>669</v>
      </c>
      <c r="G51" s="282">
        <f t="shared" si="0"/>
        <v>-106</v>
      </c>
      <c r="H51" s="65">
        <f t="shared" si="1"/>
        <v>86.322580645161295</v>
      </c>
      <c r="I51" s="41"/>
    </row>
    <row r="52" spans="1:9" s="411" customFormat="1" ht="44.25" customHeight="1">
      <c r="A52" s="43" t="s">
        <v>68</v>
      </c>
      <c r="B52" s="21">
        <v>1080</v>
      </c>
      <c r="C52" s="414">
        <f>SUM(C53:C58)</f>
        <v>-177</v>
      </c>
      <c r="D52" s="414">
        <f>SUM(D53:D58)</f>
        <v>-227</v>
      </c>
      <c r="E52" s="414">
        <f>SUM(E53:E58)</f>
        <v>-100</v>
      </c>
      <c r="F52" s="414">
        <f>SUM(F53:F58)</f>
        <v>-227</v>
      </c>
      <c r="G52" s="414">
        <f t="shared" si="0"/>
        <v>-127</v>
      </c>
      <c r="H52" s="64">
        <f t="shared" si="1"/>
        <v>227</v>
      </c>
      <c r="I52" s="43"/>
    </row>
    <row r="53" spans="1:9" s="411" customFormat="1" ht="36" customHeight="1">
      <c r="A53" s="39" t="s">
        <v>131</v>
      </c>
      <c r="B53" s="22">
        <v>1081</v>
      </c>
      <c r="C53" s="282" t="s">
        <v>190</v>
      </c>
      <c r="D53" s="282" t="s">
        <v>190</v>
      </c>
      <c r="E53" s="282" t="s">
        <v>190</v>
      </c>
      <c r="F53" s="282" t="s">
        <v>190</v>
      </c>
      <c r="G53" s="414"/>
      <c r="H53" s="64"/>
      <c r="I53" s="41"/>
    </row>
    <row r="54" spans="1:9" s="411" customFormat="1" ht="36" customHeight="1">
      <c r="A54" s="39" t="s">
        <v>298</v>
      </c>
      <c r="B54" s="22">
        <v>1082</v>
      </c>
      <c r="C54" s="282" t="s">
        <v>190</v>
      </c>
      <c r="D54" s="282" t="s">
        <v>190</v>
      </c>
      <c r="E54" s="282" t="s">
        <v>190</v>
      </c>
      <c r="F54" s="282" t="s">
        <v>190</v>
      </c>
      <c r="G54" s="414"/>
      <c r="H54" s="64"/>
      <c r="I54" s="41"/>
    </row>
    <row r="55" spans="1:9" s="411" customFormat="1" ht="36" customHeight="1">
      <c r="A55" s="39" t="s">
        <v>62</v>
      </c>
      <c r="B55" s="22">
        <v>1083</v>
      </c>
      <c r="C55" s="282" t="s">
        <v>190</v>
      </c>
      <c r="D55" s="282" t="s">
        <v>190</v>
      </c>
      <c r="E55" s="282" t="s">
        <v>190</v>
      </c>
      <c r="F55" s="282" t="s">
        <v>190</v>
      </c>
      <c r="G55" s="414"/>
      <c r="H55" s="64"/>
      <c r="I55" s="41"/>
    </row>
    <row r="56" spans="1:9" s="411" customFormat="1" ht="36" customHeight="1">
      <c r="A56" s="39" t="s">
        <v>46</v>
      </c>
      <c r="B56" s="22">
        <v>1084</v>
      </c>
      <c r="C56" s="282" t="s">
        <v>190</v>
      </c>
      <c r="D56" s="282" t="s">
        <v>190</v>
      </c>
      <c r="E56" s="282" t="s">
        <v>190</v>
      </c>
      <c r="F56" s="282" t="s">
        <v>190</v>
      </c>
      <c r="G56" s="414"/>
      <c r="H56" s="64"/>
      <c r="I56" s="41"/>
    </row>
    <row r="57" spans="1:9" s="411" customFormat="1" ht="36" customHeight="1">
      <c r="A57" s="39" t="s">
        <v>54</v>
      </c>
      <c r="B57" s="22">
        <v>1085</v>
      </c>
      <c r="C57" s="282" t="s">
        <v>190</v>
      </c>
      <c r="D57" s="282" t="s">
        <v>190</v>
      </c>
      <c r="E57" s="282" t="s">
        <v>190</v>
      </c>
      <c r="F57" s="282" t="s">
        <v>190</v>
      </c>
      <c r="G57" s="414"/>
      <c r="H57" s="64"/>
      <c r="I57" s="41"/>
    </row>
    <row r="58" spans="1:9" s="411" customFormat="1" ht="36" customHeight="1">
      <c r="A58" s="39" t="s">
        <v>147</v>
      </c>
      <c r="B58" s="22">
        <v>1086</v>
      </c>
      <c r="C58" s="282">
        <v>-177</v>
      </c>
      <c r="D58" s="282">
        <v>-227</v>
      </c>
      <c r="E58" s="282">
        <v>-100</v>
      </c>
      <c r="F58" s="282">
        <v>-227</v>
      </c>
      <c r="G58" s="282">
        <f t="shared" si="0"/>
        <v>-127</v>
      </c>
      <c r="H58" s="65">
        <f t="shared" si="1"/>
        <v>227</v>
      </c>
      <c r="I58" s="41"/>
    </row>
    <row r="59" spans="1:9" s="411" customFormat="1" ht="44.25" customHeight="1">
      <c r="A59" s="43" t="s">
        <v>4</v>
      </c>
      <c r="B59" s="21">
        <v>1100</v>
      </c>
      <c r="C59" s="216">
        <f>SUM(C18,C19,C40,C48,C52)</f>
        <v>-1723</v>
      </c>
      <c r="D59" s="216">
        <f>SUM(D18,D19,D40,D48,D52)</f>
        <v>-1597</v>
      </c>
      <c r="E59" s="216">
        <f>SUM(E18,E19,E40,E48,E52)</f>
        <v>-1377</v>
      </c>
      <c r="F59" s="216">
        <f>SUM(F18,F19,F40,F48,F52)</f>
        <v>-1597</v>
      </c>
      <c r="G59" s="414">
        <f t="shared" si="0"/>
        <v>-220</v>
      </c>
      <c r="H59" s="64">
        <f t="shared" si="1"/>
        <v>115.97676107480028</v>
      </c>
      <c r="I59" s="43"/>
    </row>
    <row r="60" spans="1:9" s="411" customFormat="1" ht="36" customHeight="1">
      <c r="A60" s="39" t="s">
        <v>82</v>
      </c>
      <c r="B60" s="22">
        <v>1110</v>
      </c>
      <c r="C60" s="282"/>
      <c r="D60" s="282"/>
      <c r="E60" s="282"/>
      <c r="F60" s="282"/>
      <c r="G60" s="414"/>
      <c r="H60" s="64"/>
      <c r="I60" s="41"/>
    </row>
    <row r="61" spans="1:9" s="411" customFormat="1" ht="36" customHeight="1">
      <c r="A61" s="39" t="s">
        <v>85</v>
      </c>
      <c r="B61" s="22">
        <v>1120</v>
      </c>
      <c r="C61" s="282" t="s">
        <v>190</v>
      </c>
      <c r="D61" s="282" t="s">
        <v>190</v>
      </c>
      <c r="E61" s="282" t="s">
        <v>190</v>
      </c>
      <c r="F61" s="282" t="s">
        <v>190</v>
      </c>
      <c r="G61" s="414"/>
      <c r="H61" s="64"/>
      <c r="I61" s="41"/>
    </row>
    <row r="62" spans="1:9" s="411" customFormat="1" ht="44.25" customHeight="1">
      <c r="A62" s="43" t="s">
        <v>557</v>
      </c>
      <c r="B62" s="21">
        <v>1130</v>
      </c>
      <c r="C62" s="216"/>
      <c r="D62" s="216"/>
      <c r="E62" s="216">
        <v>4</v>
      </c>
      <c r="F62" s="216"/>
      <c r="G62" s="414">
        <f t="shared" si="0"/>
        <v>-4</v>
      </c>
      <c r="H62" s="64">
        <f t="shared" si="1"/>
        <v>0</v>
      </c>
      <c r="I62" s="43"/>
    </row>
    <row r="63" spans="1:9" s="411" customFormat="1" ht="44.25" customHeight="1">
      <c r="A63" s="43" t="s">
        <v>84</v>
      </c>
      <c r="B63" s="21">
        <v>1140</v>
      </c>
      <c r="C63" s="414" t="s">
        <v>190</v>
      </c>
      <c r="D63" s="414" t="s">
        <v>190</v>
      </c>
      <c r="E63" s="414" t="s">
        <v>190</v>
      </c>
      <c r="F63" s="414" t="s">
        <v>190</v>
      </c>
      <c r="G63" s="414"/>
      <c r="H63" s="64"/>
      <c r="I63" s="43"/>
    </row>
    <row r="64" spans="1:9" s="411" customFormat="1" ht="44.25" customHeight="1">
      <c r="A64" s="43" t="s">
        <v>209</v>
      </c>
      <c r="B64" s="21">
        <v>1150</v>
      </c>
      <c r="C64" s="216">
        <f>SUM(C65:C66)</f>
        <v>1891</v>
      </c>
      <c r="D64" s="216">
        <f>SUM(D65:D66)</f>
        <v>1617</v>
      </c>
      <c r="E64" s="216">
        <f>SUM(E65:E66)</f>
        <v>1413</v>
      </c>
      <c r="F64" s="216">
        <f>SUM(F65:F66)</f>
        <v>1617</v>
      </c>
      <c r="G64" s="414">
        <f t="shared" si="0"/>
        <v>204</v>
      </c>
      <c r="H64" s="64">
        <f t="shared" si="1"/>
        <v>114.43736730360934</v>
      </c>
      <c r="I64" s="43"/>
    </row>
    <row r="65" spans="1:9" s="411" customFormat="1" ht="36" customHeight="1">
      <c r="A65" s="39" t="s">
        <v>131</v>
      </c>
      <c r="B65" s="22">
        <v>1151</v>
      </c>
      <c r="C65" s="282"/>
      <c r="D65" s="282"/>
      <c r="E65" s="282"/>
      <c r="F65" s="282"/>
      <c r="G65" s="414"/>
      <c r="H65" s="64"/>
      <c r="I65" s="41"/>
    </row>
    <row r="66" spans="1:9" s="411" customFormat="1" ht="46.5" customHeight="1">
      <c r="A66" s="39" t="s">
        <v>594</v>
      </c>
      <c r="B66" s="22">
        <v>1152</v>
      </c>
      <c r="C66" s="282">
        <v>1891</v>
      </c>
      <c r="D66" s="282">
        <v>1617</v>
      </c>
      <c r="E66" s="282">
        <v>1413</v>
      </c>
      <c r="F66" s="282">
        <v>1617</v>
      </c>
      <c r="G66" s="282">
        <f t="shared" si="0"/>
        <v>204</v>
      </c>
      <c r="H66" s="65">
        <f t="shared" si="1"/>
        <v>114.43736730360934</v>
      </c>
      <c r="I66" s="41"/>
    </row>
    <row r="67" spans="1:9" s="411" customFormat="1" ht="38.25" customHeight="1">
      <c r="A67" s="43" t="s">
        <v>210</v>
      </c>
      <c r="B67" s="21">
        <v>1160</v>
      </c>
      <c r="C67" s="216">
        <f>SUM(C68:C69)</f>
        <v>-125</v>
      </c>
      <c r="D67" s="216">
        <f>SUM(D68:D69)</f>
        <v>0</v>
      </c>
      <c r="E67" s="216">
        <f>SUM(E68:E69)</f>
        <v>-2</v>
      </c>
      <c r="F67" s="216">
        <f>SUM(F68:F69)</f>
        <v>0</v>
      </c>
      <c r="G67" s="414">
        <f t="shared" si="0"/>
        <v>2</v>
      </c>
      <c r="H67" s="64">
        <f t="shared" si="1"/>
        <v>0</v>
      </c>
      <c r="I67" s="43"/>
    </row>
    <row r="68" spans="1:9" s="411" customFormat="1" ht="37.5" customHeight="1">
      <c r="A68" s="39" t="s">
        <v>131</v>
      </c>
      <c r="B68" s="22">
        <v>1161</v>
      </c>
      <c r="C68" s="282" t="s">
        <v>190</v>
      </c>
      <c r="D68" s="282" t="s">
        <v>190</v>
      </c>
      <c r="E68" s="282" t="s">
        <v>190</v>
      </c>
      <c r="F68" s="282" t="s">
        <v>190</v>
      </c>
      <c r="G68" s="414"/>
      <c r="H68" s="64"/>
      <c r="I68" s="41"/>
    </row>
    <row r="69" spans="1:9" s="411" customFormat="1" ht="39" customHeight="1">
      <c r="A69" s="39" t="s">
        <v>89</v>
      </c>
      <c r="B69" s="22">
        <v>1162</v>
      </c>
      <c r="C69" s="282">
        <v>-125</v>
      </c>
      <c r="D69" s="282" t="s">
        <v>190</v>
      </c>
      <c r="E69" s="282">
        <v>-2</v>
      </c>
      <c r="F69" s="282"/>
      <c r="G69" s="282">
        <f t="shared" si="0"/>
        <v>2</v>
      </c>
      <c r="H69" s="64"/>
      <c r="I69" s="41"/>
    </row>
    <row r="70" spans="1:9" s="411" customFormat="1" ht="36" customHeight="1">
      <c r="A70" s="407" t="s">
        <v>74</v>
      </c>
      <c r="B70" s="36">
        <v>1170</v>
      </c>
      <c r="C70" s="414">
        <f>SUM(C59,C60,C61,C62,C63,C64,C67)</f>
        <v>43</v>
      </c>
      <c r="D70" s="414">
        <f>SUM(D59,D60,D61,D62,D63,D64,D67)</f>
        <v>20</v>
      </c>
      <c r="E70" s="414">
        <f>SUM(E59,E60,E61,E62,E63,E64,E67)</f>
        <v>38</v>
      </c>
      <c r="F70" s="414">
        <f>SUM(F59,F60,F61,F62,F63,F64,F67)</f>
        <v>20</v>
      </c>
      <c r="G70" s="414">
        <f t="shared" si="0"/>
        <v>-18</v>
      </c>
      <c r="H70" s="64">
        <f t="shared" si="1"/>
        <v>52.631578947368418</v>
      </c>
      <c r="I70" s="41"/>
    </row>
    <row r="71" spans="1:9" s="411" customFormat="1" ht="39" customHeight="1">
      <c r="A71" s="39" t="s">
        <v>202</v>
      </c>
      <c r="B71" s="22">
        <v>1180</v>
      </c>
      <c r="C71" s="282">
        <v>-8</v>
      </c>
      <c r="D71" s="282">
        <v>-4</v>
      </c>
      <c r="E71" s="282">
        <v>-7</v>
      </c>
      <c r="F71" s="282">
        <v>-4</v>
      </c>
      <c r="G71" s="282">
        <f t="shared" si="0"/>
        <v>3</v>
      </c>
      <c r="H71" s="65">
        <f t="shared" si="1"/>
        <v>57.142857142857139</v>
      </c>
      <c r="I71" s="41"/>
    </row>
    <row r="72" spans="1:9" s="411" customFormat="1" ht="39" customHeight="1">
      <c r="A72" s="39" t="s">
        <v>203</v>
      </c>
      <c r="B72" s="22">
        <v>1181</v>
      </c>
      <c r="C72" s="282"/>
      <c r="D72" s="282"/>
      <c r="E72" s="282"/>
      <c r="F72" s="282"/>
      <c r="G72" s="414"/>
      <c r="H72" s="64"/>
      <c r="I72" s="41"/>
    </row>
    <row r="73" spans="1:9" s="411" customFormat="1" ht="39" customHeight="1">
      <c r="A73" s="39" t="s">
        <v>204</v>
      </c>
      <c r="B73" s="22">
        <v>1190</v>
      </c>
      <c r="C73" s="282"/>
      <c r="D73" s="282"/>
      <c r="E73" s="282"/>
      <c r="F73" s="282"/>
      <c r="G73" s="414"/>
      <c r="H73" s="64"/>
      <c r="I73" s="41"/>
    </row>
    <row r="74" spans="1:9" s="411" customFormat="1" ht="39" customHeight="1">
      <c r="A74" s="39" t="s">
        <v>205</v>
      </c>
      <c r="B74" s="22">
        <v>1191</v>
      </c>
      <c r="C74" s="282" t="s">
        <v>190</v>
      </c>
      <c r="D74" s="282" t="s">
        <v>190</v>
      </c>
      <c r="E74" s="282" t="s">
        <v>190</v>
      </c>
      <c r="F74" s="282" t="s">
        <v>190</v>
      </c>
      <c r="G74" s="414"/>
      <c r="H74" s="64"/>
      <c r="I74" s="41"/>
    </row>
    <row r="75" spans="1:9" s="411" customFormat="1" ht="38.25" customHeight="1">
      <c r="A75" s="43" t="s">
        <v>225</v>
      </c>
      <c r="B75" s="21">
        <v>1200</v>
      </c>
      <c r="C75" s="216">
        <f>SUM(C70,C71,C72,C73,C74)</f>
        <v>35</v>
      </c>
      <c r="D75" s="216">
        <f>SUM(D70,D71,D72,D73,D74)</f>
        <v>16</v>
      </c>
      <c r="E75" s="216">
        <f>SUM(E70,E71,E72,E73,E74)</f>
        <v>31</v>
      </c>
      <c r="F75" s="216">
        <f>SUM(F70,F71,F72,F73,F74)</f>
        <v>16</v>
      </c>
      <c r="G75" s="414">
        <f t="shared" ref="G75:G95" si="6">F75-E75</f>
        <v>-15</v>
      </c>
      <c r="H75" s="64">
        <f t="shared" ref="H75:H95" si="7">(F75/E75)*100</f>
        <v>51.612903225806448</v>
      </c>
      <c r="I75" s="43"/>
    </row>
    <row r="76" spans="1:9" s="411" customFormat="1" ht="39" customHeight="1">
      <c r="A76" s="39" t="s">
        <v>24</v>
      </c>
      <c r="B76" s="22">
        <v>1201</v>
      </c>
      <c r="C76" s="282">
        <v>35</v>
      </c>
      <c r="D76" s="282">
        <v>16</v>
      </c>
      <c r="E76" s="282">
        <v>31</v>
      </c>
      <c r="F76" s="282">
        <v>16</v>
      </c>
      <c r="G76" s="282">
        <f t="shared" si="6"/>
        <v>-15</v>
      </c>
      <c r="H76" s="65">
        <f t="shared" si="7"/>
        <v>51.612903225806448</v>
      </c>
      <c r="I76" s="41"/>
    </row>
    <row r="77" spans="1:9" s="411" customFormat="1" ht="39" customHeight="1">
      <c r="A77" s="39" t="s">
        <v>25</v>
      </c>
      <c r="B77" s="22">
        <v>1202</v>
      </c>
      <c r="C77" s="282" t="s">
        <v>190</v>
      </c>
      <c r="D77" s="282" t="s">
        <v>190</v>
      </c>
      <c r="E77" s="282" t="s">
        <v>190</v>
      </c>
      <c r="F77" s="282" t="s">
        <v>190</v>
      </c>
      <c r="G77" s="414"/>
      <c r="H77" s="64"/>
      <c r="I77" s="41"/>
    </row>
    <row r="78" spans="1:9" s="411" customFormat="1" ht="38.25" customHeight="1">
      <c r="A78" s="43" t="s">
        <v>19</v>
      </c>
      <c r="B78" s="21">
        <v>1210</v>
      </c>
      <c r="C78" s="414">
        <f>SUM(C8,C48,C60,C62,C64,C72,C73)</f>
        <v>21397</v>
      </c>
      <c r="D78" s="414">
        <f>SUM(D8,D48,D60,D62,D64,D72,D73)</f>
        <v>21690</v>
      </c>
      <c r="E78" s="414">
        <f>SUM(E8,E48,E60,E62,E64,E72,E73)</f>
        <v>23494</v>
      </c>
      <c r="F78" s="414">
        <f>SUM(F8,F48,F60,F62,F64,F72,F73)</f>
        <v>21690</v>
      </c>
      <c r="G78" s="414">
        <f t="shared" si="6"/>
        <v>-1804</v>
      </c>
      <c r="H78" s="64">
        <f t="shared" si="7"/>
        <v>92.321443772878183</v>
      </c>
      <c r="I78" s="43"/>
    </row>
    <row r="79" spans="1:9" s="411" customFormat="1" ht="39.75" customHeight="1">
      <c r="A79" s="43" t="s">
        <v>87</v>
      </c>
      <c r="B79" s="21">
        <v>1220</v>
      </c>
      <c r="C79" s="216">
        <f>SUM(C9,C19,C40,C52,C61,C63,C67,C71,C74)</f>
        <v>-21362</v>
      </c>
      <c r="D79" s="216">
        <f>SUM(D9,D19,D40,D52,D61,D63,D67,D71,D74)</f>
        <v>-21674</v>
      </c>
      <c r="E79" s="216">
        <f>SUM(E9,E19,E40,E52,E61,E63,E67,E71,E74)</f>
        <v>-23463</v>
      </c>
      <c r="F79" s="216">
        <f>SUM(F9,F19,F40,F52,F61,F63,F67,F71,F74)</f>
        <v>-21674</v>
      </c>
      <c r="G79" s="414">
        <f t="shared" si="6"/>
        <v>1789</v>
      </c>
      <c r="H79" s="64">
        <f t="shared" si="7"/>
        <v>92.375229084089838</v>
      </c>
      <c r="I79" s="43"/>
    </row>
    <row r="80" spans="1:9" s="411" customFormat="1" ht="39" customHeight="1">
      <c r="A80" s="39" t="s">
        <v>148</v>
      </c>
      <c r="B80" s="22">
        <v>1230</v>
      </c>
      <c r="C80" s="282"/>
      <c r="D80" s="282"/>
      <c r="E80" s="282"/>
      <c r="F80" s="282"/>
      <c r="G80" s="414"/>
      <c r="H80" s="64"/>
      <c r="I80" s="41"/>
    </row>
    <row r="81" spans="1:9" s="411" customFormat="1" ht="36.75" customHeight="1">
      <c r="A81" s="43" t="s">
        <v>107</v>
      </c>
      <c r="B81" s="43"/>
      <c r="C81" s="216"/>
      <c r="D81" s="216"/>
      <c r="E81" s="216"/>
      <c r="F81" s="216"/>
      <c r="G81" s="414"/>
      <c r="H81" s="64"/>
      <c r="I81" s="43"/>
    </row>
    <row r="82" spans="1:9" s="411" customFormat="1" ht="39" customHeight="1">
      <c r="A82" s="39" t="s">
        <v>157</v>
      </c>
      <c r="B82" s="22">
        <v>1300</v>
      </c>
      <c r="C82" s="282">
        <f>C59</f>
        <v>-1723</v>
      </c>
      <c r="D82" s="282">
        <f>D59</f>
        <v>-1597</v>
      </c>
      <c r="E82" s="282">
        <f>E59</f>
        <v>-1377</v>
      </c>
      <c r="F82" s="282">
        <f>F59</f>
        <v>-1597</v>
      </c>
      <c r="G82" s="282">
        <f t="shared" si="6"/>
        <v>-220</v>
      </c>
      <c r="H82" s="65">
        <f t="shared" si="7"/>
        <v>115.97676107480028</v>
      </c>
      <c r="I82" s="41"/>
    </row>
    <row r="83" spans="1:9" s="411" customFormat="1" ht="39" customHeight="1">
      <c r="A83" s="39" t="s">
        <v>275</v>
      </c>
      <c r="B83" s="22">
        <v>1301</v>
      </c>
      <c r="C83" s="282">
        <f>C93</f>
        <v>1214</v>
      </c>
      <c r="D83" s="282">
        <f>D93</f>
        <v>1424</v>
      </c>
      <c r="E83" s="282">
        <f>E93</f>
        <v>1642</v>
      </c>
      <c r="F83" s="282">
        <f>F93</f>
        <v>1424</v>
      </c>
      <c r="G83" s="282">
        <f t="shared" si="6"/>
        <v>-218</v>
      </c>
      <c r="H83" s="65">
        <f t="shared" si="7"/>
        <v>86.723507917174175</v>
      </c>
      <c r="I83" s="41"/>
    </row>
    <row r="84" spans="1:9" s="411" customFormat="1" ht="39" customHeight="1">
      <c r="A84" s="39" t="s">
        <v>276</v>
      </c>
      <c r="B84" s="22">
        <v>1302</v>
      </c>
      <c r="C84" s="282">
        <v>0</v>
      </c>
      <c r="D84" s="282">
        <f>D49</f>
        <v>0</v>
      </c>
      <c r="E84" s="282">
        <f>E49</f>
        <v>0</v>
      </c>
      <c r="F84" s="282">
        <f>F49</f>
        <v>0</v>
      </c>
      <c r="G84" s="414"/>
      <c r="H84" s="64"/>
      <c r="I84" s="41"/>
    </row>
    <row r="85" spans="1:9" s="411" customFormat="1" ht="39" customHeight="1">
      <c r="A85" s="39" t="s">
        <v>277</v>
      </c>
      <c r="B85" s="22">
        <v>1303</v>
      </c>
      <c r="C85" s="282" t="str">
        <f>C53</f>
        <v>(    )</v>
      </c>
      <c r="D85" s="282" t="str">
        <f>D53</f>
        <v>(    )</v>
      </c>
      <c r="E85" s="282" t="str">
        <f>E53</f>
        <v>(    )</v>
      </c>
      <c r="F85" s="282" t="str">
        <f>F53</f>
        <v>(    )</v>
      </c>
      <c r="G85" s="414"/>
      <c r="H85" s="64"/>
      <c r="I85" s="41"/>
    </row>
    <row r="86" spans="1:9" s="411" customFormat="1" ht="39" customHeight="1">
      <c r="A86" s="39" t="s">
        <v>278</v>
      </c>
      <c r="B86" s="22">
        <v>1304</v>
      </c>
      <c r="C86" s="282">
        <f>C50</f>
        <v>0</v>
      </c>
      <c r="D86" s="282">
        <f>D50</f>
        <v>0</v>
      </c>
      <c r="E86" s="282">
        <f>E50</f>
        <v>0</v>
      </c>
      <c r="F86" s="282">
        <f>F50</f>
        <v>0</v>
      </c>
      <c r="G86" s="414"/>
      <c r="H86" s="64"/>
      <c r="I86" s="41"/>
    </row>
    <row r="87" spans="1:9" s="411" customFormat="1" ht="39" customHeight="1">
      <c r="A87" s="39" t="s">
        <v>279</v>
      </c>
      <c r="B87" s="22">
        <v>1305</v>
      </c>
      <c r="C87" s="282" t="str">
        <f>C54</f>
        <v>(    )</v>
      </c>
      <c r="D87" s="282" t="str">
        <f>D54</f>
        <v>(    )</v>
      </c>
      <c r="E87" s="282" t="str">
        <f>E54</f>
        <v>(    )</v>
      </c>
      <c r="F87" s="282" t="str">
        <f>F54</f>
        <v>(    )</v>
      </c>
      <c r="G87" s="414"/>
      <c r="H87" s="64"/>
      <c r="I87" s="41"/>
    </row>
    <row r="88" spans="1:9" s="411" customFormat="1" ht="27.75" customHeight="1">
      <c r="A88" s="43" t="s">
        <v>101</v>
      </c>
      <c r="B88" s="21">
        <v>1310</v>
      </c>
      <c r="C88" s="216">
        <f>C82+C83</f>
        <v>-509</v>
      </c>
      <c r="D88" s="216">
        <f>D82+D83</f>
        <v>-173</v>
      </c>
      <c r="E88" s="216">
        <f>E82+E83</f>
        <v>265</v>
      </c>
      <c r="F88" s="216">
        <f>F82+F83</f>
        <v>-173</v>
      </c>
      <c r="G88" s="414">
        <f t="shared" si="6"/>
        <v>-438</v>
      </c>
      <c r="H88" s="64">
        <f t="shared" si="7"/>
        <v>-65.283018867924525</v>
      </c>
      <c r="I88" s="43"/>
    </row>
    <row r="89" spans="1:9" s="411" customFormat="1" ht="30" customHeight="1">
      <c r="A89" s="39" t="s">
        <v>137</v>
      </c>
      <c r="B89" s="22"/>
      <c r="C89" s="282"/>
      <c r="D89" s="282"/>
      <c r="E89" s="282"/>
      <c r="F89" s="282"/>
      <c r="G89" s="414">
        <f t="shared" si="6"/>
        <v>0</v>
      </c>
      <c r="H89" s="64"/>
      <c r="I89" s="41"/>
    </row>
    <row r="90" spans="1:9" s="411" customFormat="1" ht="30" customHeight="1">
      <c r="A90" s="39" t="s">
        <v>550</v>
      </c>
      <c r="B90" s="22">
        <v>1400</v>
      </c>
      <c r="C90" s="282">
        <v>2379</v>
      </c>
      <c r="D90" s="282">
        <v>2051</v>
      </c>
      <c r="E90" s="282">
        <v>2931</v>
      </c>
      <c r="F90" s="282">
        <v>2051</v>
      </c>
      <c r="G90" s="282">
        <f t="shared" si="6"/>
        <v>-880</v>
      </c>
      <c r="H90" s="65">
        <f t="shared" si="7"/>
        <v>69.976117366086669</v>
      </c>
      <c r="I90" s="41"/>
    </row>
    <row r="91" spans="1:9" s="411" customFormat="1" ht="28.5" customHeight="1">
      <c r="A91" s="39" t="s">
        <v>5</v>
      </c>
      <c r="B91" s="22">
        <v>1410</v>
      </c>
      <c r="C91" s="282">
        <v>12137</v>
      </c>
      <c r="D91" s="282">
        <v>12682</v>
      </c>
      <c r="E91" s="282">
        <v>13292</v>
      </c>
      <c r="F91" s="282">
        <v>12682</v>
      </c>
      <c r="G91" s="282">
        <f t="shared" si="6"/>
        <v>-610</v>
      </c>
      <c r="H91" s="65">
        <f t="shared" si="7"/>
        <v>95.410773397532353</v>
      </c>
      <c r="I91" s="41"/>
    </row>
    <row r="92" spans="1:9" s="411" customFormat="1" ht="28.5" customHeight="1">
      <c r="A92" s="39" t="s">
        <v>6</v>
      </c>
      <c r="B92" s="22">
        <v>1420</v>
      </c>
      <c r="C92" s="282">
        <v>2576</v>
      </c>
      <c r="D92" s="282">
        <v>2743</v>
      </c>
      <c r="E92" s="282">
        <v>2924</v>
      </c>
      <c r="F92" s="282">
        <v>2743</v>
      </c>
      <c r="G92" s="282">
        <f t="shared" si="6"/>
        <v>-181</v>
      </c>
      <c r="H92" s="65">
        <f t="shared" si="7"/>
        <v>93.80984952120383</v>
      </c>
      <c r="I92" s="41"/>
    </row>
    <row r="93" spans="1:9" s="411" customFormat="1" ht="27" customHeight="1">
      <c r="A93" s="39" t="s">
        <v>7</v>
      </c>
      <c r="B93" s="22">
        <v>1430</v>
      </c>
      <c r="C93" s="282">
        <v>1214</v>
      </c>
      <c r="D93" s="282">
        <v>1424</v>
      </c>
      <c r="E93" s="282">
        <v>1642</v>
      </c>
      <c r="F93" s="282">
        <v>1424</v>
      </c>
      <c r="G93" s="282">
        <f t="shared" si="6"/>
        <v>-218</v>
      </c>
      <c r="H93" s="65">
        <f t="shared" si="7"/>
        <v>86.723507917174175</v>
      </c>
      <c r="I93" s="41"/>
    </row>
    <row r="94" spans="1:9" s="411" customFormat="1" ht="25.5" customHeight="1">
      <c r="A94" s="39" t="s">
        <v>27</v>
      </c>
      <c r="B94" s="22">
        <v>1440</v>
      </c>
      <c r="C94" s="282">
        <v>1221</v>
      </c>
      <c r="D94" s="282">
        <v>879</v>
      </c>
      <c r="E94" s="282">
        <v>970</v>
      </c>
      <c r="F94" s="282">
        <v>879</v>
      </c>
      <c r="G94" s="282">
        <f t="shared" si="6"/>
        <v>-91</v>
      </c>
      <c r="H94" s="65">
        <f t="shared" si="7"/>
        <v>90.618556701030926</v>
      </c>
      <c r="I94" s="41"/>
    </row>
    <row r="95" spans="1:9" s="411" customFormat="1" ht="27.75" customHeight="1">
      <c r="A95" s="43" t="s">
        <v>50</v>
      </c>
      <c r="B95" s="21">
        <v>1450</v>
      </c>
      <c r="C95" s="216">
        <f>SUM(C90,C91:C94)</f>
        <v>19527</v>
      </c>
      <c r="D95" s="216">
        <f>SUM(D90,D91:D94)</f>
        <v>19779</v>
      </c>
      <c r="E95" s="216">
        <f>SUM(E90,E91:E94)</f>
        <v>21759</v>
      </c>
      <c r="F95" s="216">
        <f>SUM(F90,F91:F94)</f>
        <v>19779</v>
      </c>
      <c r="G95" s="414">
        <f t="shared" si="6"/>
        <v>-1980</v>
      </c>
      <c r="H95" s="64">
        <f t="shared" si="7"/>
        <v>90.900317110161311</v>
      </c>
      <c r="I95" s="43"/>
    </row>
    <row r="96" spans="1:9" s="411" customFormat="1" ht="20.25">
      <c r="A96" s="44"/>
      <c r="B96" s="45"/>
      <c r="C96" s="45"/>
      <c r="D96" s="398"/>
      <c r="E96" s="45"/>
      <c r="F96" s="45"/>
      <c r="G96" s="45"/>
      <c r="H96" s="45"/>
      <c r="I96" s="45"/>
    </row>
    <row r="97" spans="1:9" s="658" customFormat="1" ht="53.25" customHeight="1">
      <c r="A97" s="289" t="s">
        <v>542</v>
      </c>
      <c r="B97" s="290"/>
      <c r="C97" s="415" t="s">
        <v>549</v>
      </c>
      <c r="D97" s="415"/>
      <c r="E97" s="291"/>
      <c r="F97" s="416" t="s">
        <v>541</v>
      </c>
      <c r="G97" s="416"/>
      <c r="H97" s="416"/>
      <c r="I97" s="298"/>
    </row>
    <row r="98" spans="1:9" s="299" customFormat="1">
      <c r="A98" s="406" t="s">
        <v>368</v>
      </c>
      <c r="B98" s="294"/>
      <c r="C98" s="417" t="s">
        <v>66</v>
      </c>
      <c r="D98" s="417"/>
      <c r="E98" s="294"/>
      <c r="F98" s="418" t="s">
        <v>77</v>
      </c>
      <c r="G98" s="418"/>
      <c r="H98" s="418"/>
    </row>
    <row r="99" spans="1:9">
      <c r="A99" s="49"/>
    </row>
    <row r="100" spans="1:9">
      <c r="A100" s="49"/>
    </row>
    <row r="101" spans="1:9">
      <c r="A101" s="49"/>
    </row>
    <row r="102" spans="1:9">
      <c r="A102" s="49"/>
    </row>
    <row r="103" spans="1:9">
      <c r="A103" s="49"/>
    </row>
    <row r="104" spans="1:9">
      <c r="A104" s="49"/>
    </row>
    <row r="105" spans="1:9">
      <c r="A105" s="49"/>
    </row>
    <row r="106" spans="1:9">
      <c r="A106" s="49"/>
    </row>
    <row r="107" spans="1:9">
      <c r="A107" s="49"/>
    </row>
    <row r="108" spans="1:9">
      <c r="A108" s="49"/>
    </row>
    <row r="109" spans="1:9">
      <c r="A109" s="49"/>
    </row>
    <row r="110" spans="1:9">
      <c r="A110" s="49"/>
    </row>
    <row r="111" spans="1:9">
      <c r="A111" s="49"/>
    </row>
    <row r="112" spans="1:9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659"/>
    </row>
    <row r="158" spans="1:1">
      <c r="A158" s="659"/>
    </row>
    <row r="159" spans="1:1">
      <c r="A159" s="659"/>
    </row>
    <row r="160" spans="1:1">
      <c r="A160" s="659"/>
    </row>
    <row r="161" spans="1:1">
      <c r="A161" s="659"/>
    </row>
    <row r="162" spans="1:1">
      <c r="A162" s="659"/>
    </row>
    <row r="163" spans="1:1">
      <c r="A163" s="659"/>
    </row>
    <row r="164" spans="1:1">
      <c r="A164" s="659"/>
    </row>
    <row r="165" spans="1:1">
      <c r="A165" s="659"/>
    </row>
    <row r="166" spans="1:1">
      <c r="A166" s="659"/>
    </row>
    <row r="167" spans="1:1">
      <c r="A167" s="659"/>
    </row>
    <row r="168" spans="1:1">
      <c r="A168" s="659"/>
    </row>
    <row r="169" spans="1:1">
      <c r="A169" s="659"/>
    </row>
    <row r="170" spans="1:1">
      <c r="A170" s="659"/>
    </row>
    <row r="171" spans="1:1">
      <c r="A171" s="659"/>
    </row>
    <row r="172" spans="1:1">
      <c r="A172" s="659"/>
    </row>
    <row r="173" spans="1:1">
      <c r="A173" s="659"/>
    </row>
    <row r="174" spans="1:1">
      <c r="A174" s="659"/>
    </row>
    <row r="175" spans="1:1">
      <c r="A175" s="659"/>
    </row>
    <row r="176" spans="1:1">
      <c r="A176" s="659"/>
    </row>
    <row r="177" spans="1:1">
      <c r="A177" s="659"/>
    </row>
    <row r="178" spans="1:1">
      <c r="A178" s="659"/>
    </row>
    <row r="179" spans="1:1">
      <c r="A179" s="659"/>
    </row>
    <row r="180" spans="1:1">
      <c r="A180" s="659"/>
    </row>
    <row r="181" spans="1:1">
      <c r="A181" s="659"/>
    </row>
    <row r="182" spans="1:1">
      <c r="A182" s="659"/>
    </row>
    <row r="183" spans="1:1">
      <c r="A183" s="659"/>
    </row>
    <row r="184" spans="1:1">
      <c r="A184" s="659"/>
    </row>
    <row r="185" spans="1:1">
      <c r="A185" s="659"/>
    </row>
    <row r="186" spans="1:1">
      <c r="A186" s="659"/>
    </row>
    <row r="187" spans="1:1">
      <c r="A187" s="659"/>
    </row>
    <row r="188" spans="1:1">
      <c r="A188" s="659"/>
    </row>
    <row r="189" spans="1:1">
      <c r="A189" s="659"/>
    </row>
    <row r="190" spans="1:1">
      <c r="A190" s="659"/>
    </row>
    <row r="191" spans="1:1">
      <c r="A191" s="659"/>
    </row>
    <row r="192" spans="1:1">
      <c r="A192" s="659"/>
    </row>
    <row r="193" spans="1:1">
      <c r="A193" s="659"/>
    </row>
    <row r="194" spans="1:1">
      <c r="A194" s="659"/>
    </row>
    <row r="195" spans="1:1">
      <c r="A195" s="659"/>
    </row>
    <row r="196" spans="1:1">
      <c r="A196" s="659"/>
    </row>
    <row r="197" spans="1:1">
      <c r="A197" s="659"/>
    </row>
    <row r="198" spans="1:1">
      <c r="A198" s="659"/>
    </row>
    <row r="199" spans="1:1">
      <c r="A199" s="659"/>
    </row>
    <row r="200" spans="1:1">
      <c r="A200" s="659"/>
    </row>
    <row r="201" spans="1:1">
      <c r="A201" s="659"/>
    </row>
    <row r="202" spans="1:1">
      <c r="A202" s="659"/>
    </row>
    <row r="203" spans="1:1">
      <c r="A203" s="659"/>
    </row>
    <row r="204" spans="1:1">
      <c r="A204" s="659"/>
    </row>
    <row r="205" spans="1:1">
      <c r="A205" s="659"/>
    </row>
    <row r="206" spans="1:1">
      <c r="A206" s="659"/>
    </row>
    <row r="207" spans="1:1">
      <c r="A207" s="659"/>
    </row>
    <row r="208" spans="1:1">
      <c r="A208" s="659"/>
    </row>
    <row r="209" spans="1:1">
      <c r="A209" s="659"/>
    </row>
    <row r="210" spans="1:1">
      <c r="A210" s="659"/>
    </row>
    <row r="211" spans="1:1">
      <c r="A211" s="659"/>
    </row>
    <row r="212" spans="1:1">
      <c r="A212" s="659"/>
    </row>
    <row r="213" spans="1:1">
      <c r="A213" s="659"/>
    </row>
    <row r="214" spans="1:1">
      <c r="A214" s="659"/>
    </row>
    <row r="215" spans="1:1">
      <c r="A215" s="659"/>
    </row>
    <row r="216" spans="1:1">
      <c r="A216" s="659"/>
    </row>
    <row r="217" spans="1:1">
      <c r="A217" s="659"/>
    </row>
    <row r="218" spans="1:1">
      <c r="A218" s="659"/>
    </row>
    <row r="219" spans="1:1">
      <c r="A219" s="659"/>
    </row>
    <row r="220" spans="1:1">
      <c r="A220" s="659"/>
    </row>
    <row r="221" spans="1:1">
      <c r="A221" s="659"/>
    </row>
    <row r="222" spans="1:1">
      <c r="A222" s="659"/>
    </row>
    <row r="223" spans="1:1">
      <c r="A223" s="659"/>
    </row>
    <row r="224" spans="1:1">
      <c r="A224" s="659"/>
    </row>
    <row r="225" spans="1:1">
      <c r="A225" s="659"/>
    </row>
    <row r="226" spans="1:1">
      <c r="A226" s="659"/>
    </row>
    <row r="227" spans="1:1">
      <c r="A227" s="659"/>
    </row>
    <row r="228" spans="1:1">
      <c r="A228" s="659"/>
    </row>
    <row r="229" spans="1:1">
      <c r="A229" s="659"/>
    </row>
    <row r="230" spans="1:1">
      <c r="A230" s="659"/>
    </row>
    <row r="231" spans="1:1">
      <c r="A231" s="659"/>
    </row>
    <row r="232" spans="1:1">
      <c r="A232" s="659"/>
    </row>
    <row r="233" spans="1:1">
      <c r="A233" s="659"/>
    </row>
    <row r="234" spans="1:1">
      <c r="A234" s="659"/>
    </row>
    <row r="235" spans="1:1">
      <c r="A235" s="659"/>
    </row>
    <row r="236" spans="1:1">
      <c r="A236" s="659"/>
    </row>
    <row r="237" spans="1:1">
      <c r="A237" s="659"/>
    </row>
    <row r="238" spans="1:1">
      <c r="A238" s="659"/>
    </row>
    <row r="239" spans="1:1">
      <c r="A239" s="659"/>
    </row>
    <row r="240" spans="1:1">
      <c r="A240" s="659"/>
    </row>
    <row r="241" spans="1:1">
      <c r="A241" s="659"/>
    </row>
    <row r="242" spans="1:1">
      <c r="A242" s="659"/>
    </row>
    <row r="243" spans="1:1">
      <c r="A243" s="659"/>
    </row>
    <row r="244" spans="1:1">
      <c r="A244" s="659"/>
    </row>
    <row r="245" spans="1:1">
      <c r="A245" s="659"/>
    </row>
    <row r="246" spans="1:1">
      <c r="A246" s="659"/>
    </row>
    <row r="247" spans="1:1">
      <c r="A247" s="659"/>
    </row>
    <row r="248" spans="1:1">
      <c r="A248" s="659"/>
    </row>
    <row r="249" spans="1:1">
      <c r="A249" s="659"/>
    </row>
    <row r="250" spans="1:1">
      <c r="A250" s="659"/>
    </row>
    <row r="251" spans="1:1">
      <c r="A251" s="659"/>
    </row>
    <row r="252" spans="1:1">
      <c r="A252" s="659"/>
    </row>
    <row r="253" spans="1:1">
      <c r="A253" s="659"/>
    </row>
    <row r="254" spans="1:1">
      <c r="A254" s="659"/>
    </row>
    <row r="255" spans="1:1">
      <c r="A255" s="659"/>
    </row>
    <row r="256" spans="1:1">
      <c r="A256" s="659"/>
    </row>
    <row r="257" spans="1:1">
      <c r="A257" s="659"/>
    </row>
    <row r="258" spans="1:1">
      <c r="A258" s="659"/>
    </row>
    <row r="259" spans="1:1">
      <c r="A259" s="659"/>
    </row>
    <row r="260" spans="1:1">
      <c r="A260" s="659"/>
    </row>
    <row r="261" spans="1:1">
      <c r="A261" s="659"/>
    </row>
    <row r="262" spans="1:1">
      <c r="A262" s="659"/>
    </row>
    <row r="263" spans="1:1">
      <c r="A263" s="659"/>
    </row>
    <row r="264" spans="1:1">
      <c r="A264" s="659"/>
    </row>
    <row r="265" spans="1:1">
      <c r="A265" s="659"/>
    </row>
    <row r="266" spans="1:1">
      <c r="A266" s="659"/>
    </row>
    <row r="267" spans="1:1">
      <c r="A267" s="659"/>
    </row>
    <row r="268" spans="1:1">
      <c r="A268" s="659"/>
    </row>
    <row r="269" spans="1:1">
      <c r="A269" s="659"/>
    </row>
    <row r="270" spans="1:1">
      <c r="A270" s="659"/>
    </row>
    <row r="271" spans="1:1">
      <c r="A271" s="659"/>
    </row>
    <row r="272" spans="1:1">
      <c r="A272" s="659"/>
    </row>
    <row r="273" spans="1:1">
      <c r="A273" s="659"/>
    </row>
    <row r="274" spans="1:1">
      <c r="A274" s="659"/>
    </row>
    <row r="275" spans="1:1">
      <c r="A275" s="659"/>
    </row>
    <row r="276" spans="1:1">
      <c r="A276" s="659"/>
    </row>
    <row r="277" spans="1:1">
      <c r="A277" s="659"/>
    </row>
    <row r="278" spans="1:1">
      <c r="A278" s="659"/>
    </row>
    <row r="279" spans="1:1">
      <c r="A279" s="659"/>
    </row>
    <row r="280" spans="1:1">
      <c r="A280" s="659"/>
    </row>
    <row r="281" spans="1:1">
      <c r="A281" s="659"/>
    </row>
    <row r="282" spans="1:1">
      <c r="A282" s="659"/>
    </row>
    <row r="283" spans="1:1">
      <c r="A283" s="659"/>
    </row>
    <row r="284" spans="1:1">
      <c r="A284" s="659"/>
    </row>
    <row r="285" spans="1:1">
      <c r="A285" s="659"/>
    </row>
    <row r="286" spans="1:1">
      <c r="A286" s="659"/>
    </row>
    <row r="287" spans="1:1">
      <c r="A287" s="659"/>
    </row>
    <row r="288" spans="1:1">
      <c r="A288" s="659"/>
    </row>
    <row r="289" spans="1:1">
      <c r="A289" s="659"/>
    </row>
    <row r="290" spans="1:1">
      <c r="A290" s="659"/>
    </row>
    <row r="291" spans="1:1">
      <c r="A291" s="659"/>
    </row>
    <row r="292" spans="1:1">
      <c r="A292" s="659"/>
    </row>
    <row r="293" spans="1:1">
      <c r="A293" s="659"/>
    </row>
    <row r="294" spans="1:1">
      <c r="A294" s="659"/>
    </row>
    <row r="295" spans="1:1">
      <c r="A295" s="659"/>
    </row>
    <row r="296" spans="1:1">
      <c r="A296" s="659"/>
    </row>
    <row r="297" spans="1:1">
      <c r="A297" s="659"/>
    </row>
    <row r="298" spans="1:1">
      <c r="A298" s="659"/>
    </row>
    <row r="299" spans="1:1">
      <c r="A299" s="659"/>
    </row>
    <row r="300" spans="1:1">
      <c r="A300" s="659"/>
    </row>
    <row r="301" spans="1:1">
      <c r="A301" s="659"/>
    </row>
    <row r="302" spans="1:1">
      <c r="A302" s="659"/>
    </row>
    <row r="303" spans="1:1">
      <c r="A303" s="659"/>
    </row>
    <row r="304" spans="1:1">
      <c r="A304" s="659"/>
    </row>
    <row r="305" spans="1:1">
      <c r="A305" s="659"/>
    </row>
    <row r="306" spans="1:1">
      <c r="A306" s="659"/>
    </row>
    <row r="307" spans="1:1">
      <c r="A307" s="659"/>
    </row>
    <row r="308" spans="1:1">
      <c r="A308" s="659"/>
    </row>
    <row r="309" spans="1:1">
      <c r="A309" s="659"/>
    </row>
    <row r="310" spans="1:1">
      <c r="A310" s="659"/>
    </row>
    <row r="311" spans="1:1">
      <c r="A311" s="659"/>
    </row>
    <row r="312" spans="1:1">
      <c r="A312" s="659"/>
    </row>
    <row r="313" spans="1:1">
      <c r="A313" s="659"/>
    </row>
    <row r="314" spans="1:1">
      <c r="A314" s="659"/>
    </row>
    <row r="315" spans="1:1">
      <c r="A315" s="659"/>
    </row>
    <row r="316" spans="1:1">
      <c r="A316" s="659"/>
    </row>
    <row r="317" spans="1:1">
      <c r="A317" s="659"/>
    </row>
    <row r="318" spans="1:1">
      <c r="A318" s="659"/>
    </row>
    <row r="319" spans="1:1">
      <c r="A319" s="659"/>
    </row>
    <row r="320" spans="1:1">
      <c r="A320" s="659"/>
    </row>
    <row r="321" spans="1:1">
      <c r="A321" s="659"/>
    </row>
    <row r="322" spans="1:1">
      <c r="A322" s="659"/>
    </row>
    <row r="323" spans="1:1">
      <c r="A323" s="659"/>
    </row>
  </sheetData>
  <mergeCells count="10">
    <mergeCell ref="C98:D98"/>
    <mergeCell ref="F98:H98"/>
    <mergeCell ref="C97:D97"/>
    <mergeCell ref="F97:H97"/>
    <mergeCell ref="A2:I2"/>
    <mergeCell ref="C4:D4"/>
    <mergeCell ref="E4:I4"/>
    <mergeCell ref="B4:B5"/>
    <mergeCell ref="A4:A5"/>
    <mergeCell ref="A7:I7"/>
  </mergeCells>
  <phoneticPr fontId="0" type="noConversion"/>
  <pageMargins left="0.59055118110236227" right="0.59055118110236227" top="0.59055118110236227" bottom="0.59055118110236227" header="0.19685039370078741" footer="0.11811023622047245"/>
  <pageSetup paperSize="9" scale="4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2:J295"/>
  <sheetViews>
    <sheetView view="pageBreakPreview" topLeftCell="A52" zoomScale="82" zoomScaleNormal="100" zoomScaleSheetLayoutView="82" workbookViewId="0">
      <selection activeCell="M40" sqref="M40"/>
    </sheetView>
  </sheetViews>
  <sheetFormatPr defaultRowHeight="18.75"/>
  <cols>
    <col min="1" max="1" width="82.140625" style="158" customWidth="1"/>
    <col min="2" max="2" width="12.85546875" style="191" customWidth="1"/>
    <col min="3" max="3" width="18.7109375" style="191" customWidth="1"/>
    <col min="4" max="4" width="20" style="191" customWidth="1"/>
    <col min="5" max="5" width="19.7109375" style="191" customWidth="1"/>
    <col min="6" max="6" width="16.140625" style="191" customWidth="1"/>
    <col min="7" max="7" width="20.5703125" style="191" customWidth="1"/>
    <col min="8" max="16384" width="9.140625" style="158"/>
  </cols>
  <sheetData>
    <row r="2" spans="1:7">
      <c r="A2" s="454" t="s">
        <v>411</v>
      </c>
      <c r="B2" s="454"/>
      <c r="C2" s="454"/>
      <c r="D2" s="454"/>
      <c r="E2" s="454"/>
      <c r="F2" s="454"/>
      <c r="G2" s="454"/>
    </row>
    <row r="3" spans="1:7">
      <c r="A3" s="410"/>
      <c r="B3" s="159"/>
      <c r="C3" s="159"/>
      <c r="D3" s="410"/>
      <c r="E3" s="410"/>
      <c r="F3" s="410"/>
      <c r="G3" s="160" t="s">
        <v>376</v>
      </c>
    </row>
    <row r="4" spans="1:7" ht="60" customHeight="1">
      <c r="A4" s="660" t="s">
        <v>158</v>
      </c>
      <c r="B4" s="661" t="s">
        <v>18</v>
      </c>
      <c r="C4" s="661" t="s">
        <v>424</v>
      </c>
      <c r="D4" s="661" t="s">
        <v>425</v>
      </c>
      <c r="E4" s="661" t="s">
        <v>426</v>
      </c>
      <c r="F4" s="661" t="s">
        <v>551</v>
      </c>
      <c r="G4" s="662" t="s">
        <v>401</v>
      </c>
    </row>
    <row r="5" spans="1:7" ht="18" customHeight="1">
      <c r="A5" s="161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6" customHeight="1">
      <c r="A6" s="162" t="s">
        <v>398</v>
      </c>
      <c r="B6" s="163">
        <v>1018</v>
      </c>
      <c r="C6" s="164">
        <f>SUM(C7:C36)</f>
        <v>-2507</v>
      </c>
      <c r="D6" s="164">
        <f>SUM(D7:D36)</f>
        <v>-2536</v>
      </c>
      <c r="E6" s="164">
        <f>SUM(E7:E36)</f>
        <v>-2483</v>
      </c>
      <c r="F6" s="164">
        <f>E6-D6</f>
        <v>53</v>
      </c>
      <c r="G6" s="165">
        <f>(E6/D6)*100</f>
        <v>97.910094637223978</v>
      </c>
    </row>
    <row r="7" spans="1:7" s="172" customFormat="1" ht="24.75" customHeight="1">
      <c r="A7" s="166" t="s">
        <v>443</v>
      </c>
      <c r="B7" s="167"/>
      <c r="C7" s="168">
        <v>-10</v>
      </c>
      <c r="D7" s="169">
        <v>-8</v>
      </c>
      <c r="E7" s="169">
        <v>-6</v>
      </c>
      <c r="F7" s="170">
        <f>E7-D7</f>
        <v>2</v>
      </c>
      <c r="G7" s="171">
        <f>(E7/D7)*100</f>
        <v>75</v>
      </c>
    </row>
    <row r="8" spans="1:7" s="172" customFormat="1" ht="24.75" customHeight="1">
      <c r="A8" s="173" t="s">
        <v>488</v>
      </c>
      <c r="B8" s="167"/>
      <c r="C8" s="168">
        <v>-1</v>
      </c>
      <c r="D8" s="169"/>
      <c r="E8" s="169">
        <v>-1</v>
      </c>
      <c r="F8" s="170">
        <f t="shared" ref="F8:F69" si="0">E8-D8</f>
        <v>-1</v>
      </c>
      <c r="G8" s="171"/>
    </row>
    <row r="9" spans="1:7" s="172" customFormat="1" ht="24.75" customHeight="1">
      <c r="A9" s="173" t="s">
        <v>583</v>
      </c>
      <c r="B9" s="167"/>
      <c r="C9" s="168">
        <v>-1</v>
      </c>
      <c r="D9" s="169">
        <v>-1</v>
      </c>
      <c r="E9" s="169"/>
      <c r="F9" s="170">
        <f t="shared" si="0"/>
        <v>1</v>
      </c>
      <c r="G9" s="171">
        <f t="shared" ref="G9:G68" si="1">(E9/D9)*100</f>
        <v>0</v>
      </c>
    </row>
    <row r="10" spans="1:7" s="172" customFormat="1" ht="24.75" customHeight="1">
      <c r="A10" s="166" t="s">
        <v>584</v>
      </c>
      <c r="B10" s="167"/>
      <c r="C10" s="168"/>
      <c r="D10" s="169">
        <v>-3</v>
      </c>
      <c r="E10" s="169">
        <v>-1</v>
      </c>
      <c r="F10" s="170">
        <f t="shared" si="0"/>
        <v>2</v>
      </c>
      <c r="G10" s="171">
        <f t="shared" si="1"/>
        <v>33.333333333333329</v>
      </c>
    </row>
    <row r="11" spans="1:7" s="172" customFormat="1" ht="24.75" customHeight="1">
      <c r="A11" s="166" t="s">
        <v>558</v>
      </c>
      <c r="B11" s="167"/>
      <c r="C11" s="168">
        <v>-11</v>
      </c>
      <c r="D11" s="169">
        <v>-16</v>
      </c>
      <c r="E11" s="169">
        <v>-7</v>
      </c>
      <c r="F11" s="170">
        <f t="shared" si="0"/>
        <v>9</v>
      </c>
      <c r="G11" s="171">
        <f t="shared" si="1"/>
        <v>43.75</v>
      </c>
    </row>
    <row r="12" spans="1:7" s="172" customFormat="1" ht="24.75" customHeight="1">
      <c r="A12" s="166" t="s">
        <v>444</v>
      </c>
      <c r="B12" s="167"/>
      <c r="C12" s="168">
        <v>-6</v>
      </c>
      <c r="D12" s="169"/>
      <c r="E12" s="169"/>
      <c r="F12" s="170">
        <f t="shared" si="0"/>
        <v>0</v>
      </c>
      <c r="G12" s="171"/>
    </row>
    <row r="13" spans="1:7" s="172" customFormat="1" ht="24.75" customHeight="1">
      <c r="A13" s="166" t="s">
        <v>445</v>
      </c>
      <c r="B13" s="167"/>
      <c r="C13" s="168">
        <v>-49</v>
      </c>
      <c r="D13" s="169">
        <v>-20</v>
      </c>
      <c r="E13" s="169">
        <v>-24</v>
      </c>
      <c r="F13" s="170">
        <f t="shared" si="0"/>
        <v>-4</v>
      </c>
      <c r="G13" s="171">
        <f t="shared" si="1"/>
        <v>120</v>
      </c>
    </row>
    <row r="14" spans="1:7" s="172" customFormat="1" ht="21.75" customHeight="1">
      <c r="A14" s="173" t="s">
        <v>446</v>
      </c>
      <c r="B14" s="167"/>
      <c r="C14" s="168">
        <v>-7</v>
      </c>
      <c r="D14" s="169">
        <v>-8</v>
      </c>
      <c r="E14" s="169">
        <v>-8</v>
      </c>
      <c r="F14" s="170">
        <f t="shared" si="0"/>
        <v>0</v>
      </c>
      <c r="G14" s="171">
        <f t="shared" si="1"/>
        <v>100</v>
      </c>
    </row>
    <row r="15" spans="1:7" s="172" customFormat="1" ht="21.75" customHeight="1">
      <c r="A15" s="173" t="s">
        <v>447</v>
      </c>
      <c r="B15" s="167"/>
      <c r="C15" s="168">
        <v>-29</v>
      </c>
      <c r="D15" s="169">
        <v>-22</v>
      </c>
      <c r="E15" s="169">
        <v>-25</v>
      </c>
      <c r="F15" s="170">
        <f t="shared" si="0"/>
        <v>-3</v>
      </c>
      <c r="G15" s="171">
        <f t="shared" si="1"/>
        <v>113.63636363636364</v>
      </c>
    </row>
    <row r="16" spans="1:7" s="172" customFormat="1" ht="24.75" customHeight="1">
      <c r="A16" s="173" t="s">
        <v>448</v>
      </c>
      <c r="B16" s="167"/>
      <c r="C16" s="168">
        <v>-1</v>
      </c>
      <c r="D16" s="169"/>
      <c r="E16" s="169"/>
      <c r="F16" s="170">
        <f t="shared" si="0"/>
        <v>0</v>
      </c>
      <c r="G16" s="171"/>
    </row>
    <row r="17" spans="1:10" s="172" customFormat="1" ht="24.75" customHeight="1">
      <c r="A17" s="173" t="s">
        <v>449</v>
      </c>
      <c r="B17" s="167"/>
      <c r="C17" s="168">
        <v>-74</v>
      </c>
      <c r="D17" s="169">
        <v>-80</v>
      </c>
      <c r="E17" s="169">
        <v>-50</v>
      </c>
      <c r="F17" s="170">
        <f t="shared" si="0"/>
        <v>30</v>
      </c>
      <c r="G17" s="171">
        <f t="shared" si="1"/>
        <v>62.5</v>
      </c>
    </row>
    <row r="18" spans="1:10" s="172" customFormat="1" ht="24.75" customHeight="1">
      <c r="A18" s="173" t="s">
        <v>559</v>
      </c>
      <c r="B18" s="167"/>
      <c r="C18" s="168">
        <v>-4</v>
      </c>
      <c r="D18" s="169">
        <v>-2</v>
      </c>
      <c r="E18" s="169">
        <v>-1</v>
      </c>
      <c r="F18" s="170">
        <f t="shared" si="0"/>
        <v>1</v>
      </c>
      <c r="G18" s="171">
        <f t="shared" si="1"/>
        <v>50</v>
      </c>
    </row>
    <row r="19" spans="1:10" s="172" customFormat="1" ht="24.75" customHeight="1">
      <c r="A19" s="173" t="s">
        <v>560</v>
      </c>
      <c r="B19" s="167"/>
      <c r="C19" s="168">
        <v>-91</v>
      </c>
      <c r="D19" s="169">
        <v>-111</v>
      </c>
      <c r="E19" s="169">
        <v>-98</v>
      </c>
      <c r="F19" s="170">
        <f t="shared" si="0"/>
        <v>13</v>
      </c>
      <c r="G19" s="171">
        <f t="shared" si="1"/>
        <v>88.288288288288285</v>
      </c>
      <c r="J19" s="172" t="s">
        <v>451</v>
      </c>
    </row>
    <row r="20" spans="1:10" s="172" customFormat="1" ht="24.75" customHeight="1">
      <c r="A20" s="173" t="s">
        <v>452</v>
      </c>
      <c r="B20" s="167"/>
      <c r="C20" s="168">
        <v>-1699</v>
      </c>
      <c r="D20" s="169">
        <v>-1700</v>
      </c>
      <c r="E20" s="169">
        <v>-1891</v>
      </c>
      <c r="F20" s="170">
        <f t="shared" si="0"/>
        <v>-191</v>
      </c>
      <c r="G20" s="171">
        <f t="shared" si="1"/>
        <v>111.23529411764706</v>
      </c>
    </row>
    <row r="21" spans="1:10" s="172" customFormat="1" ht="24.75" customHeight="1">
      <c r="A21" s="173" t="s">
        <v>453</v>
      </c>
      <c r="B21" s="167"/>
      <c r="C21" s="168">
        <v>-16</v>
      </c>
      <c r="D21" s="169">
        <v>-18</v>
      </c>
      <c r="E21" s="169">
        <v>-15</v>
      </c>
      <c r="F21" s="170">
        <f t="shared" si="0"/>
        <v>3</v>
      </c>
      <c r="G21" s="171">
        <f t="shared" si="1"/>
        <v>83.333333333333343</v>
      </c>
    </row>
    <row r="22" spans="1:10" s="172" customFormat="1" ht="24.75" customHeight="1">
      <c r="A22" s="173" t="s">
        <v>591</v>
      </c>
      <c r="B22" s="167"/>
      <c r="C22" s="168">
        <v>-4</v>
      </c>
      <c r="D22" s="169">
        <v>-5</v>
      </c>
      <c r="E22" s="169"/>
      <c r="F22" s="170">
        <f t="shared" si="0"/>
        <v>5</v>
      </c>
      <c r="G22" s="171">
        <f t="shared" si="1"/>
        <v>0</v>
      </c>
    </row>
    <row r="23" spans="1:10" s="172" customFormat="1" ht="24.75" customHeight="1">
      <c r="A23" s="173" t="s">
        <v>561</v>
      </c>
      <c r="B23" s="167"/>
      <c r="C23" s="168">
        <v>-18</v>
      </c>
      <c r="D23" s="169">
        <v>-16</v>
      </c>
      <c r="E23" s="169">
        <v>-21</v>
      </c>
      <c r="F23" s="170">
        <f t="shared" si="0"/>
        <v>-5</v>
      </c>
      <c r="G23" s="171">
        <f t="shared" si="1"/>
        <v>131.25</v>
      </c>
    </row>
    <row r="24" spans="1:10" s="172" customFormat="1" ht="24.75" customHeight="1">
      <c r="A24" s="173" t="s">
        <v>454</v>
      </c>
      <c r="B24" s="167"/>
      <c r="C24" s="270">
        <v>-80</v>
      </c>
      <c r="D24" s="169">
        <v>-81</v>
      </c>
      <c r="E24" s="169"/>
      <c r="F24" s="170">
        <f t="shared" si="0"/>
        <v>81</v>
      </c>
      <c r="G24" s="171">
        <f t="shared" si="1"/>
        <v>0</v>
      </c>
    </row>
    <row r="25" spans="1:10" s="172" customFormat="1" ht="24.75" customHeight="1">
      <c r="A25" s="173" t="s">
        <v>562</v>
      </c>
      <c r="B25" s="167"/>
      <c r="C25" s="168">
        <v>-30</v>
      </c>
      <c r="D25" s="169">
        <v>-32</v>
      </c>
      <c r="E25" s="169">
        <v>-21</v>
      </c>
      <c r="F25" s="170">
        <f t="shared" si="0"/>
        <v>11</v>
      </c>
      <c r="G25" s="171">
        <f t="shared" si="1"/>
        <v>65.625</v>
      </c>
    </row>
    <row r="26" spans="1:10" s="172" customFormat="1" ht="24.75" customHeight="1">
      <c r="A26" s="173" t="s">
        <v>455</v>
      </c>
      <c r="B26" s="167"/>
      <c r="C26" s="168">
        <v>-2</v>
      </c>
      <c r="D26" s="169">
        <v>-3</v>
      </c>
      <c r="E26" s="169"/>
      <c r="F26" s="170">
        <f t="shared" si="0"/>
        <v>3</v>
      </c>
      <c r="G26" s="171">
        <f t="shared" si="1"/>
        <v>0</v>
      </c>
    </row>
    <row r="27" spans="1:10" s="172" customFormat="1" ht="24.75" customHeight="1">
      <c r="A27" s="173" t="s">
        <v>456</v>
      </c>
      <c r="B27" s="167"/>
      <c r="C27" s="168">
        <v>-74</v>
      </c>
      <c r="D27" s="169">
        <v>-89</v>
      </c>
      <c r="E27" s="169"/>
      <c r="F27" s="170">
        <f t="shared" si="0"/>
        <v>89</v>
      </c>
      <c r="G27" s="171">
        <f t="shared" si="1"/>
        <v>0</v>
      </c>
    </row>
    <row r="28" spans="1:10" s="172" customFormat="1" ht="24.75" customHeight="1">
      <c r="A28" s="173" t="s">
        <v>457</v>
      </c>
      <c r="B28" s="167"/>
      <c r="C28" s="168">
        <v>-12</v>
      </c>
      <c r="D28" s="169">
        <v>-12</v>
      </c>
      <c r="E28" s="169">
        <v>-13</v>
      </c>
      <c r="F28" s="170">
        <f t="shared" si="0"/>
        <v>-1</v>
      </c>
      <c r="G28" s="171">
        <f t="shared" si="1"/>
        <v>108.33333333333333</v>
      </c>
    </row>
    <row r="29" spans="1:10" s="172" customFormat="1" ht="24.75" customHeight="1">
      <c r="A29" s="173" t="s">
        <v>458</v>
      </c>
      <c r="B29" s="167"/>
      <c r="C29" s="168">
        <v>-188</v>
      </c>
      <c r="D29" s="169">
        <v>-200</v>
      </c>
      <c r="E29" s="169">
        <v>-211</v>
      </c>
      <c r="F29" s="170">
        <f t="shared" si="0"/>
        <v>-11</v>
      </c>
      <c r="G29" s="171">
        <f t="shared" si="1"/>
        <v>105.5</v>
      </c>
    </row>
    <row r="30" spans="1:10" s="172" customFormat="1" ht="24.75" customHeight="1">
      <c r="A30" s="173" t="s">
        <v>563</v>
      </c>
      <c r="B30" s="167"/>
      <c r="C30" s="168">
        <v>-1</v>
      </c>
      <c r="D30" s="169">
        <v>-2</v>
      </c>
      <c r="E30" s="169">
        <v>-1</v>
      </c>
      <c r="F30" s="170">
        <f t="shared" si="0"/>
        <v>1</v>
      </c>
      <c r="G30" s="171">
        <f t="shared" si="1"/>
        <v>50</v>
      </c>
    </row>
    <row r="31" spans="1:10" s="172" customFormat="1" ht="24" customHeight="1">
      <c r="A31" s="173" t="s">
        <v>459</v>
      </c>
      <c r="B31" s="167"/>
      <c r="C31" s="168">
        <v>-5</v>
      </c>
      <c r="D31" s="169">
        <v>-8</v>
      </c>
      <c r="E31" s="169">
        <v>-7</v>
      </c>
      <c r="F31" s="170">
        <f t="shared" si="0"/>
        <v>1</v>
      </c>
      <c r="G31" s="171">
        <f t="shared" si="1"/>
        <v>87.5</v>
      </c>
    </row>
    <row r="32" spans="1:10" s="172" customFormat="1" ht="24.75" hidden="1" customHeight="1">
      <c r="A32" s="173" t="s">
        <v>460</v>
      </c>
      <c r="B32" s="167"/>
      <c r="C32" s="168"/>
      <c r="D32" s="663"/>
      <c r="E32" s="169">
        <v>0</v>
      </c>
      <c r="F32" s="170">
        <f t="shared" si="0"/>
        <v>0</v>
      </c>
      <c r="G32" s="171"/>
    </row>
    <row r="33" spans="1:7" s="172" customFormat="1" ht="24.75" customHeight="1">
      <c r="A33" s="173" t="s">
        <v>461</v>
      </c>
      <c r="B33" s="167"/>
      <c r="C33" s="168">
        <v>-7</v>
      </c>
      <c r="D33" s="169">
        <v>-18</v>
      </c>
      <c r="E33" s="169">
        <v>-5</v>
      </c>
      <c r="F33" s="170">
        <f t="shared" si="0"/>
        <v>13</v>
      </c>
      <c r="G33" s="171">
        <f t="shared" si="1"/>
        <v>27.777777777777779</v>
      </c>
    </row>
    <row r="34" spans="1:7" s="172" customFormat="1" ht="24.75" customHeight="1">
      <c r="A34" s="173" t="s">
        <v>462</v>
      </c>
      <c r="B34" s="167"/>
      <c r="C34" s="168">
        <v>-5</v>
      </c>
      <c r="D34" s="169">
        <v>-6</v>
      </c>
      <c r="E34" s="169">
        <v>-5</v>
      </c>
      <c r="F34" s="170">
        <f t="shared" si="0"/>
        <v>1</v>
      </c>
      <c r="G34" s="171">
        <f t="shared" si="1"/>
        <v>83.333333333333343</v>
      </c>
    </row>
    <row r="35" spans="1:7" s="172" customFormat="1" ht="24.75" customHeight="1">
      <c r="A35" s="173" t="s">
        <v>564</v>
      </c>
      <c r="B35" s="167"/>
      <c r="C35" s="168">
        <v>-1</v>
      </c>
      <c r="D35" s="169">
        <v>-3</v>
      </c>
      <c r="E35" s="169">
        <v>-3</v>
      </c>
      <c r="F35" s="170">
        <f t="shared" si="0"/>
        <v>0</v>
      </c>
      <c r="G35" s="171">
        <f t="shared" si="1"/>
        <v>100</v>
      </c>
    </row>
    <row r="36" spans="1:7" s="172" customFormat="1" ht="24.75" customHeight="1">
      <c r="A36" s="173" t="s">
        <v>463</v>
      </c>
      <c r="B36" s="174"/>
      <c r="C36" s="168">
        <v>-81</v>
      </c>
      <c r="D36" s="169">
        <v>-72</v>
      </c>
      <c r="E36" s="169">
        <v>-69</v>
      </c>
      <c r="F36" s="170">
        <f t="shared" si="0"/>
        <v>3</v>
      </c>
      <c r="G36" s="171">
        <f t="shared" si="1"/>
        <v>95.833333333333343</v>
      </c>
    </row>
    <row r="37" spans="1:7" s="176" customFormat="1" ht="31.5" customHeight="1">
      <c r="A37" s="162" t="s">
        <v>399</v>
      </c>
      <c r="B37" s="175">
        <v>1049</v>
      </c>
      <c r="C37" s="164">
        <f>SUM(C38:C48)</f>
        <v>-264</v>
      </c>
      <c r="D37" s="164">
        <f>SUM(D38:D48)</f>
        <v>-60</v>
      </c>
      <c r="E37" s="164">
        <f>SUM(E38:E48)</f>
        <v>-82</v>
      </c>
      <c r="F37" s="164">
        <f t="shared" si="0"/>
        <v>-22</v>
      </c>
      <c r="G37" s="165">
        <f t="shared" si="1"/>
        <v>136.66666666666666</v>
      </c>
    </row>
    <row r="38" spans="1:7" s="179" customFormat="1" ht="22.5" customHeight="1">
      <c r="A38" s="177" t="s">
        <v>464</v>
      </c>
      <c r="B38" s="178"/>
      <c r="C38" s="169">
        <v>-7</v>
      </c>
      <c r="D38" s="169">
        <v>-6</v>
      </c>
      <c r="E38" s="169">
        <v>-12</v>
      </c>
      <c r="F38" s="170">
        <f t="shared" si="0"/>
        <v>-6</v>
      </c>
      <c r="G38" s="171">
        <f t="shared" si="1"/>
        <v>200</v>
      </c>
    </row>
    <row r="39" spans="1:7" s="179" customFormat="1" ht="22.5" customHeight="1">
      <c r="A39" s="177" t="s">
        <v>462</v>
      </c>
      <c r="B39" s="178"/>
      <c r="C39" s="169">
        <v>-2</v>
      </c>
      <c r="D39" s="169"/>
      <c r="E39" s="169">
        <v>-3</v>
      </c>
      <c r="F39" s="170">
        <f t="shared" si="0"/>
        <v>-3</v>
      </c>
      <c r="G39" s="171"/>
    </row>
    <row r="40" spans="1:7" s="179" customFormat="1" ht="22.5" customHeight="1">
      <c r="A40" s="177" t="s">
        <v>564</v>
      </c>
      <c r="B40" s="178"/>
      <c r="C40" s="169">
        <v>-1</v>
      </c>
      <c r="D40" s="169">
        <v>-2</v>
      </c>
      <c r="E40" s="169">
        <v>-2</v>
      </c>
      <c r="F40" s="170">
        <f t="shared" si="0"/>
        <v>0</v>
      </c>
      <c r="G40" s="171">
        <f t="shared" si="1"/>
        <v>100</v>
      </c>
    </row>
    <row r="41" spans="1:7" s="179" customFormat="1" ht="22.5" customHeight="1">
      <c r="A41" s="177" t="s">
        <v>595</v>
      </c>
      <c r="B41" s="178"/>
      <c r="C41" s="169">
        <v>-41</v>
      </c>
      <c r="D41" s="169">
        <v>-6</v>
      </c>
      <c r="E41" s="169">
        <v>-8</v>
      </c>
      <c r="F41" s="170">
        <f t="shared" si="0"/>
        <v>-2</v>
      </c>
      <c r="G41" s="171">
        <f t="shared" si="1"/>
        <v>133.33333333333331</v>
      </c>
    </row>
    <row r="42" spans="1:7" s="179" customFormat="1" ht="13.5" hidden="1" customHeight="1">
      <c r="A42" s="180" t="s">
        <v>465</v>
      </c>
      <c r="B42" s="178"/>
      <c r="C42" s="169"/>
      <c r="D42" s="169"/>
      <c r="E42" s="169"/>
      <c r="F42" s="170">
        <f t="shared" si="0"/>
        <v>0</v>
      </c>
      <c r="G42" s="171" t="e">
        <f t="shared" si="1"/>
        <v>#DIV/0!</v>
      </c>
    </row>
    <row r="43" spans="1:7" s="179" customFormat="1" ht="22.5" customHeight="1">
      <c r="A43" s="177" t="s">
        <v>466</v>
      </c>
      <c r="B43" s="178"/>
      <c r="C43" s="169">
        <v>-2</v>
      </c>
      <c r="D43" s="169"/>
      <c r="E43" s="169">
        <v>-8</v>
      </c>
      <c r="F43" s="170">
        <f t="shared" si="0"/>
        <v>-8</v>
      </c>
      <c r="G43" s="171"/>
    </row>
    <row r="44" spans="1:7" s="179" customFormat="1" ht="22.5" customHeight="1">
      <c r="A44" s="180" t="s">
        <v>467</v>
      </c>
      <c r="B44" s="178"/>
      <c r="C44" s="169">
        <v>-2</v>
      </c>
      <c r="D44" s="169">
        <v>-2</v>
      </c>
      <c r="E44" s="169">
        <v>-1</v>
      </c>
      <c r="F44" s="170">
        <f t="shared" si="0"/>
        <v>1</v>
      </c>
      <c r="G44" s="171">
        <f t="shared" si="1"/>
        <v>50</v>
      </c>
    </row>
    <row r="45" spans="1:7" s="179" customFormat="1" ht="22.5" customHeight="1">
      <c r="A45" s="180" t="s">
        <v>450</v>
      </c>
      <c r="B45" s="178"/>
      <c r="C45" s="169">
        <v>-1</v>
      </c>
      <c r="D45" s="169"/>
      <c r="E45" s="169"/>
      <c r="F45" s="170">
        <f t="shared" si="0"/>
        <v>0</v>
      </c>
      <c r="G45" s="171"/>
    </row>
    <row r="46" spans="1:7" s="179" customFormat="1" ht="22.5" customHeight="1">
      <c r="A46" s="180" t="s">
        <v>468</v>
      </c>
      <c r="B46" s="178"/>
      <c r="C46" s="169">
        <v>-127</v>
      </c>
      <c r="D46" s="169">
        <v>-4</v>
      </c>
      <c r="E46" s="169">
        <v>-4</v>
      </c>
      <c r="F46" s="170">
        <f t="shared" si="0"/>
        <v>0</v>
      </c>
      <c r="G46" s="171">
        <f t="shared" si="1"/>
        <v>100</v>
      </c>
    </row>
    <row r="47" spans="1:7" s="179" customFormat="1" ht="22.5" customHeight="1">
      <c r="A47" s="177" t="s">
        <v>585</v>
      </c>
      <c r="B47" s="178"/>
      <c r="C47" s="169">
        <v>-1</v>
      </c>
      <c r="D47" s="169"/>
      <c r="E47" s="169">
        <v>-1</v>
      </c>
      <c r="F47" s="170">
        <f t="shared" si="0"/>
        <v>-1</v>
      </c>
      <c r="G47" s="171"/>
    </row>
    <row r="48" spans="1:7" s="179" customFormat="1" ht="22.5" customHeight="1">
      <c r="A48" s="177" t="s">
        <v>565</v>
      </c>
      <c r="B48" s="178"/>
      <c r="C48" s="271">
        <v>-80</v>
      </c>
      <c r="D48" s="169">
        <v>-40</v>
      </c>
      <c r="E48" s="169">
        <v>-43</v>
      </c>
      <c r="F48" s="170">
        <f t="shared" si="0"/>
        <v>-3</v>
      </c>
      <c r="G48" s="171">
        <f t="shared" si="1"/>
        <v>107.5</v>
      </c>
    </row>
    <row r="49" spans="1:7" s="176" customFormat="1" ht="29.25" customHeight="1">
      <c r="A49" s="162" t="s">
        <v>207</v>
      </c>
      <c r="B49" s="175">
        <v>1073</v>
      </c>
      <c r="C49" s="164">
        <f>SUM(C50:C56)</f>
        <v>741</v>
      </c>
      <c r="D49" s="164">
        <f>SUM(D50:D56)</f>
        <v>775</v>
      </c>
      <c r="E49" s="164">
        <f>SUM(E50:E56)</f>
        <v>669</v>
      </c>
      <c r="F49" s="164">
        <f t="shared" si="0"/>
        <v>-106</v>
      </c>
      <c r="G49" s="165">
        <f t="shared" si="1"/>
        <v>86.322580645161295</v>
      </c>
    </row>
    <row r="50" spans="1:7" s="179" customFormat="1" ht="24.75" customHeight="1">
      <c r="A50" s="181" t="s">
        <v>469</v>
      </c>
      <c r="B50" s="178"/>
      <c r="C50" s="169">
        <v>2</v>
      </c>
      <c r="D50" s="182"/>
      <c r="E50" s="183"/>
      <c r="F50" s="170">
        <f t="shared" si="0"/>
        <v>0</v>
      </c>
      <c r="G50" s="171"/>
    </row>
    <row r="51" spans="1:7" s="179" customFormat="1" ht="22.5" customHeight="1">
      <c r="A51" s="181" t="s">
        <v>470</v>
      </c>
      <c r="B51" s="178"/>
      <c r="C51" s="169">
        <v>131</v>
      </c>
      <c r="D51" s="169">
        <v>140</v>
      </c>
      <c r="E51" s="169">
        <v>122</v>
      </c>
      <c r="F51" s="170">
        <f t="shared" si="0"/>
        <v>-18</v>
      </c>
      <c r="G51" s="171">
        <f t="shared" si="1"/>
        <v>87.142857142857139</v>
      </c>
    </row>
    <row r="52" spans="1:7" s="179" customFormat="1" ht="20.25" customHeight="1">
      <c r="A52" s="181" t="s">
        <v>472</v>
      </c>
      <c r="B52" s="178"/>
      <c r="C52" s="169">
        <v>8</v>
      </c>
      <c r="D52" s="169">
        <v>8</v>
      </c>
      <c r="E52" s="182"/>
      <c r="F52" s="170">
        <f t="shared" si="0"/>
        <v>-8</v>
      </c>
      <c r="G52" s="171">
        <f t="shared" si="1"/>
        <v>0</v>
      </c>
    </row>
    <row r="53" spans="1:7" s="179" customFormat="1" ht="12.75" hidden="1" customHeight="1">
      <c r="A53" s="181" t="s">
        <v>473</v>
      </c>
      <c r="B53" s="178"/>
      <c r="C53" s="169"/>
      <c r="D53" s="169"/>
      <c r="E53" s="182"/>
      <c r="F53" s="170">
        <f t="shared" si="0"/>
        <v>0</v>
      </c>
      <c r="G53" s="171" t="e">
        <f t="shared" si="1"/>
        <v>#DIV/0!</v>
      </c>
    </row>
    <row r="54" spans="1:7" s="179" customFormat="1" ht="23.25" customHeight="1">
      <c r="A54" s="181" t="s">
        <v>573</v>
      </c>
      <c r="B54" s="178"/>
      <c r="C54" s="169">
        <v>2</v>
      </c>
      <c r="D54" s="169"/>
      <c r="E54" s="182"/>
      <c r="F54" s="170">
        <f t="shared" si="0"/>
        <v>0</v>
      </c>
      <c r="G54" s="171"/>
    </row>
    <row r="55" spans="1:7" s="179" customFormat="1" ht="21" customHeight="1">
      <c r="A55" s="181" t="s">
        <v>566</v>
      </c>
      <c r="B55" s="178"/>
      <c r="C55" s="169">
        <v>218</v>
      </c>
      <c r="D55" s="169">
        <v>80</v>
      </c>
      <c r="E55" s="182"/>
      <c r="F55" s="170">
        <f t="shared" si="0"/>
        <v>-80</v>
      </c>
      <c r="G55" s="171">
        <f t="shared" si="1"/>
        <v>0</v>
      </c>
    </row>
    <row r="56" spans="1:7" s="179" customFormat="1" ht="22.5" customHeight="1">
      <c r="A56" s="181" t="s">
        <v>474</v>
      </c>
      <c r="B56" s="178"/>
      <c r="C56" s="271">
        <v>380</v>
      </c>
      <c r="D56" s="169">
        <v>547</v>
      </c>
      <c r="E56" s="169">
        <v>547</v>
      </c>
      <c r="F56" s="170">
        <f t="shared" si="0"/>
        <v>0</v>
      </c>
      <c r="G56" s="171">
        <f t="shared" si="1"/>
        <v>100</v>
      </c>
    </row>
    <row r="57" spans="1:7" s="176" customFormat="1" ht="30" customHeight="1">
      <c r="A57" s="162" t="s">
        <v>400</v>
      </c>
      <c r="B57" s="175">
        <v>1086</v>
      </c>
      <c r="C57" s="164">
        <f>SUM(C58:C67)</f>
        <v>-177</v>
      </c>
      <c r="D57" s="164">
        <f>SUM(D58:D67)</f>
        <v>-100</v>
      </c>
      <c r="E57" s="164">
        <f>SUM(E58:E67)</f>
        <v>-227</v>
      </c>
      <c r="F57" s="164">
        <f t="shared" si="0"/>
        <v>-127</v>
      </c>
      <c r="G57" s="165">
        <f t="shared" si="1"/>
        <v>227</v>
      </c>
    </row>
    <row r="58" spans="1:7" s="179" customFormat="1" ht="21.75" customHeight="1">
      <c r="A58" s="177" t="s">
        <v>567</v>
      </c>
      <c r="B58" s="178"/>
      <c r="C58" s="169">
        <v>-6</v>
      </c>
      <c r="D58" s="169">
        <v>-4</v>
      </c>
      <c r="E58" s="169">
        <v>-10</v>
      </c>
      <c r="F58" s="170">
        <f t="shared" si="0"/>
        <v>-6</v>
      </c>
      <c r="G58" s="171">
        <f t="shared" si="1"/>
        <v>250</v>
      </c>
    </row>
    <row r="59" spans="1:7" s="179" customFormat="1" ht="21.75" customHeight="1">
      <c r="A59" s="177" t="s">
        <v>529</v>
      </c>
      <c r="B59" s="178"/>
      <c r="C59" s="169"/>
      <c r="D59" s="183"/>
      <c r="E59" s="169">
        <v>-4</v>
      </c>
      <c r="F59" s="170">
        <f t="shared" si="0"/>
        <v>-4</v>
      </c>
      <c r="G59" s="171"/>
    </row>
    <row r="60" spans="1:7" s="179" customFormat="1" ht="22.5" customHeight="1">
      <c r="A60" s="177" t="s">
        <v>592</v>
      </c>
      <c r="B60" s="178"/>
      <c r="C60" s="169">
        <v>-26</v>
      </c>
      <c r="D60" s="183"/>
      <c r="E60" s="169">
        <v>-33</v>
      </c>
      <c r="F60" s="170">
        <f t="shared" si="0"/>
        <v>-33</v>
      </c>
      <c r="G60" s="171"/>
    </row>
    <row r="61" spans="1:7" s="179" customFormat="1" ht="22.5" customHeight="1">
      <c r="A61" s="177" t="s">
        <v>593</v>
      </c>
      <c r="B61" s="178"/>
      <c r="C61" s="169">
        <v>-6</v>
      </c>
      <c r="D61" s="183"/>
      <c r="E61" s="169">
        <v>-5</v>
      </c>
      <c r="F61" s="170">
        <f t="shared" si="0"/>
        <v>-5</v>
      </c>
      <c r="G61" s="171"/>
    </row>
    <row r="62" spans="1:7" s="179" customFormat="1" ht="22.5" customHeight="1">
      <c r="A62" s="177" t="s">
        <v>568</v>
      </c>
      <c r="B62" s="178"/>
      <c r="C62" s="169">
        <v>-47</v>
      </c>
      <c r="D62" s="169">
        <v>-44</v>
      </c>
      <c r="E62" s="169">
        <v>-17</v>
      </c>
      <c r="F62" s="170">
        <f t="shared" si="0"/>
        <v>27</v>
      </c>
      <c r="G62" s="171">
        <f t="shared" si="1"/>
        <v>38.636363636363633</v>
      </c>
    </row>
    <row r="63" spans="1:7" s="179" customFormat="1" ht="22.5" customHeight="1">
      <c r="A63" s="177" t="s">
        <v>475</v>
      </c>
      <c r="B63" s="178"/>
      <c r="C63" s="169">
        <v>-43</v>
      </c>
      <c r="D63" s="169">
        <v>-40</v>
      </c>
      <c r="E63" s="169">
        <v>-158</v>
      </c>
      <c r="F63" s="170">
        <f t="shared" si="0"/>
        <v>-118</v>
      </c>
      <c r="G63" s="171">
        <f t="shared" si="1"/>
        <v>395</v>
      </c>
    </row>
    <row r="64" spans="1:7" s="179" customFormat="1" ht="23.25" customHeight="1">
      <c r="A64" s="177" t="s">
        <v>476</v>
      </c>
      <c r="B64" s="178"/>
      <c r="C64" s="169">
        <v>-30</v>
      </c>
      <c r="D64" s="169"/>
      <c r="E64" s="183"/>
      <c r="F64" s="170">
        <f t="shared" si="0"/>
        <v>0</v>
      </c>
      <c r="G64" s="171"/>
    </row>
    <row r="65" spans="1:8" s="179" customFormat="1" ht="22.5" customHeight="1">
      <c r="A65" s="177" t="s">
        <v>477</v>
      </c>
      <c r="B65" s="178"/>
      <c r="C65" s="169">
        <v>-3</v>
      </c>
      <c r="D65" s="169"/>
      <c r="E65" s="183"/>
      <c r="F65" s="170">
        <f t="shared" si="0"/>
        <v>0</v>
      </c>
      <c r="G65" s="171"/>
    </row>
    <row r="66" spans="1:8" s="179" customFormat="1" ht="22.5" customHeight="1">
      <c r="A66" s="177" t="s">
        <v>569</v>
      </c>
      <c r="B66" s="178"/>
      <c r="C66" s="169">
        <v>-3</v>
      </c>
      <c r="D66" s="169">
        <v>-8</v>
      </c>
      <c r="E66" s="183"/>
      <c r="F66" s="170">
        <f t="shared" si="0"/>
        <v>8</v>
      </c>
      <c r="G66" s="171">
        <f t="shared" si="1"/>
        <v>0</v>
      </c>
    </row>
    <row r="67" spans="1:8" s="179" customFormat="1" ht="22.5" customHeight="1">
      <c r="A67" s="177" t="s">
        <v>478</v>
      </c>
      <c r="B67" s="178"/>
      <c r="C67" s="169">
        <v>-13</v>
      </c>
      <c r="D67" s="169">
        <v>-4</v>
      </c>
      <c r="E67" s="183"/>
      <c r="F67" s="170">
        <f t="shared" si="0"/>
        <v>4</v>
      </c>
      <c r="G67" s="171">
        <f t="shared" si="1"/>
        <v>0</v>
      </c>
    </row>
    <row r="68" spans="1:8" s="179" customFormat="1" ht="22.5" customHeight="1">
      <c r="A68" s="162" t="s">
        <v>479</v>
      </c>
      <c r="B68" s="178">
        <v>1162</v>
      </c>
      <c r="C68" s="182">
        <f>SUM(C69:C70)</f>
        <v>-125</v>
      </c>
      <c r="D68" s="182">
        <f>SUM(D69:D70)</f>
        <v>-2</v>
      </c>
      <c r="E68" s="182">
        <f>SUM(E69:E70)</f>
        <v>0</v>
      </c>
      <c r="F68" s="164">
        <f t="shared" si="0"/>
        <v>2</v>
      </c>
      <c r="G68" s="171">
        <f t="shared" si="1"/>
        <v>0</v>
      </c>
    </row>
    <row r="69" spans="1:8" s="179" customFormat="1" ht="23.25" customHeight="1">
      <c r="A69" s="177" t="s">
        <v>480</v>
      </c>
      <c r="B69" s="178"/>
      <c r="C69" s="169">
        <v>-125</v>
      </c>
      <c r="D69" s="169"/>
      <c r="E69" s="183"/>
      <c r="F69" s="170">
        <f t="shared" si="0"/>
        <v>0</v>
      </c>
      <c r="G69" s="171"/>
    </row>
    <row r="70" spans="1:8" s="179" customFormat="1" ht="32.25" customHeight="1">
      <c r="A70" s="177" t="s">
        <v>586</v>
      </c>
      <c r="B70" s="178"/>
      <c r="C70" s="169"/>
      <c r="D70" s="169">
        <v>-2</v>
      </c>
      <c r="E70" s="183"/>
      <c r="F70" s="170">
        <f t="shared" ref="F70" si="2">E70-D70</f>
        <v>2</v>
      </c>
      <c r="G70" s="171">
        <f t="shared" ref="G70" si="3">(E70/D70)*100</f>
        <v>0</v>
      </c>
    </row>
    <row r="71" spans="1:8" s="172" customFormat="1" ht="22.5" customHeight="1">
      <c r="A71" s="184"/>
      <c r="B71" s="185"/>
      <c r="C71" s="186"/>
      <c r="D71" s="186"/>
      <c r="E71" s="187"/>
      <c r="F71" s="188"/>
      <c r="G71" s="188"/>
      <c r="H71" s="188"/>
    </row>
    <row r="72" spans="1:8" s="301" customFormat="1" ht="29.25" customHeight="1">
      <c r="A72" s="274" t="s">
        <v>481</v>
      </c>
      <c r="B72" s="300"/>
      <c r="C72" s="452" t="s">
        <v>482</v>
      </c>
      <c r="D72" s="452"/>
      <c r="E72" s="408"/>
      <c r="F72" s="275" t="s">
        <v>541</v>
      </c>
      <c r="H72" s="189"/>
    </row>
    <row r="73" spans="1:8" s="302" customFormat="1" ht="12.75">
      <c r="A73" s="409" t="s">
        <v>368</v>
      </c>
      <c r="C73" s="453" t="s">
        <v>66</v>
      </c>
      <c r="D73" s="453"/>
      <c r="E73" s="409"/>
      <c r="F73" s="409" t="s">
        <v>483</v>
      </c>
      <c r="H73" s="409"/>
    </row>
    <row r="74" spans="1:8">
      <c r="A74" s="190"/>
      <c r="D74" s="192"/>
      <c r="E74" s="193"/>
      <c r="F74" s="193"/>
      <c r="G74" s="193"/>
    </row>
    <row r="75" spans="1:8">
      <c r="A75" s="190"/>
      <c r="D75" s="192"/>
      <c r="E75" s="193"/>
      <c r="F75" s="193"/>
      <c r="G75" s="193"/>
    </row>
    <row r="76" spans="1:8">
      <c r="A76" s="190"/>
      <c r="D76" s="192"/>
      <c r="E76" s="193"/>
      <c r="F76" s="193"/>
      <c r="G76" s="193"/>
    </row>
    <row r="77" spans="1:8">
      <c r="A77" s="190"/>
      <c r="D77" s="192"/>
      <c r="E77" s="193"/>
      <c r="F77" s="193"/>
      <c r="G77" s="193"/>
    </row>
    <row r="78" spans="1:8">
      <c r="A78" s="190"/>
      <c r="D78" s="192"/>
      <c r="E78" s="193"/>
      <c r="F78" s="193"/>
      <c r="G78" s="193"/>
    </row>
    <row r="79" spans="1:8">
      <c r="A79" s="190"/>
      <c r="D79" s="192"/>
      <c r="E79" s="193"/>
      <c r="F79" s="193"/>
      <c r="G79" s="193"/>
    </row>
    <row r="80" spans="1:8">
      <c r="A80" s="190"/>
      <c r="D80" s="192"/>
      <c r="E80" s="193"/>
      <c r="F80" s="193"/>
      <c r="G80" s="193"/>
    </row>
    <row r="81" spans="1:7">
      <c r="A81" s="190"/>
      <c r="D81" s="192"/>
      <c r="E81" s="193"/>
      <c r="F81" s="193"/>
      <c r="G81" s="193"/>
    </row>
    <row r="82" spans="1:7">
      <c r="A82" s="190"/>
      <c r="D82" s="192"/>
      <c r="E82" s="193"/>
      <c r="F82" s="193"/>
      <c r="G82" s="193"/>
    </row>
    <row r="83" spans="1:7">
      <c r="A83" s="190"/>
      <c r="D83" s="192"/>
      <c r="E83" s="193"/>
      <c r="F83" s="193"/>
      <c r="G83" s="193"/>
    </row>
    <row r="84" spans="1:7">
      <c r="A84" s="190"/>
      <c r="D84" s="192"/>
      <c r="E84" s="193"/>
      <c r="F84" s="193"/>
      <c r="G84" s="193"/>
    </row>
    <row r="85" spans="1:7">
      <c r="A85" s="190"/>
      <c r="D85" s="192"/>
      <c r="E85" s="193"/>
      <c r="F85" s="193"/>
      <c r="G85" s="193"/>
    </row>
    <row r="86" spans="1:7">
      <c r="A86" s="190"/>
      <c r="D86" s="192"/>
      <c r="E86" s="193"/>
      <c r="F86" s="193"/>
      <c r="G86" s="193"/>
    </row>
    <row r="87" spans="1:7">
      <c r="A87" s="190"/>
      <c r="D87" s="192"/>
      <c r="E87" s="193"/>
      <c r="F87" s="193"/>
      <c r="G87" s="193"/>
    </row>
    <row r="88" spans="1:7">
      <c r="A88" s="190"/>
      <c r="D88" s="192"/>
      <c r="E88" s="193"/>
      <c r="F88" s="193"/>
      <c r="G88" s="193"/>
    </row>
    <row r="89" spans="1:7">
      <c r="A89" s="190"/>
      <c r="D89" s="192"/>
      <c r="E89" s="193"/>
      <c r="F89" s="193"/>
      <c r="G89" s="193"/>
    </row>
    <row r="90" spans="1:7">
      <c r="A90" s="190"/>
      <c r="D90" s="192"/>
      <c r="E90" s="193"/>
      <c r="F90" s="193"/>
      <c r="G90" s="193"/>
    </row>
    <row r="91" spans="1:7">
      <c r="A91" s="190"/>
      <c r="D91" s="192"/>
      <c r="E91" s="193"/>
      <c r="F91" s="193"/>
      <c r="G91" s="193"/>
    </row>
    <row r="92" spans="1:7">
      <c r="A92" s="190"/>
      <c r="D92" s="192"/>
      <c r="E92" s="193"/>
      <c r="F92" s="193"/>
      <c r="G92" s="193"/>
    </row>
    <row r="93" spans="1:7">
      <c r="A93" s="190"/>
      <c r="D93" s="192"/>
      <c r="E93" s="193"/>
      <c r="F93" s="193"/>
      <c r="G93" s="193"/>
    </row>
    <row r="94" spans="1:7">
      <c r="A94" s="190"/>
      <c r="D94" s="192"/>
      <c r="E94" s="193"/>
      <c r="F94" s="193"/>
      <c r="G94" s="193"/>
    </row>
    <row r="95" spans="1:7">
      <c r="A95" s="190"/>
      <c r="D95" s="192"/>
      <c r="E95" s="193"/>
      <c r="F95" s="193"/>
      <c r="G95" s="193"/>
    </row>
    <row r="96" spans="1:7">
      <c r="A96" s="190"/>
      <c r="D96" s="192"/>
      <c r="E96" s="193"/>
      <c r="F96" s="193"/>
      <c r="G96" s="193"/>
    </row>
    <row r="97" spans="1:7">
      <c r="A97" s="190"/>
      <c r="D97" s="192"/>
      <c r="E97" s="193"/>
      <c r="F97" s="193"/>
      <c r="G97" s="193"/>
    </row>
    <row r="98" spans="1:7">
      <c r="A98" s="190"/>
      <c r="D98" s="192"/>
      <c r="E98" s="193"/>
      <c r="F98" s="193"/>
      <c r="G98" s="193"/>
    </row>
    <row r="99" spans="1:7">
      <c r="A99" s="190"/>
      <c r="D99" s="192"/>
      <c r="E99" s="193"/>
      <c r="F99" s="193"/>
      <c r="G99" s="193"/>
    </row>
    <row r="100" spans="1:7">
      <c r="A100" s="190"/>
      <c r="D100" s="192"/>
      <c r="E100" s="193"/>
      <c r="F100" s="193"/>
      <c r="G100" s="193"/>
    </row>
    <row r="101" spans="1:7">
      <c r="A101" s="190"/>
      <c r="D101" s="192"/>
      <c r="E101" s="193"/>
      <c r="F101" s="193"/>
      <c r="G101" s="193"/>
    </row>
    <row r="102" spans="1:7">
      <c r="A102" s="190"/>
      <c r="D102" s="192"/>
      <c r="E102" s="193"/>
      <c r="F102" s="193"/>
      <c r="G102" s="193"/>
    </row>
    <row r="103" spans="1:7">
      <c r="A103" s="190"/>
      <c r="D103" s="192"/>
      <c r="E103" s="193"/>
      <c r="F103" s="193"/>
      <c r="G103" s="193"/>
    </row>
    <row r="104" spans="1:7">
      <c r="A104" s="190"/>
      <c r="D104" s="192"/>
      <c r="E104" s="193"/>
      <c r="F104" s="193"/>
      <c r="G104" s="193"/>
    </row>
    <row r="105" spans="1:7">
      <c r="A105" s="190"/>
      <c r="D105" s="192"/>
      <c r="E105" s="193"/>
      <c r="F105" s="193"/>
      <c r="G105" s="193"/>
    </row>
    <row r="106" spans="1:7">
      <c r="A106" s="190"/>
      <c r="D106" s="192"/>
      <c r="E106" s="193"/>
      <c r="F106" s="193"/>
      <c r="G106" s="193"/>
    </row>
    <row r="107" spans="1:7">
      <c r="A107" s="190"/>
      <c r="D107" s="192"/>
      <c r="E107" s="193"/>
      <c r="F107" s="193"/>
      <c r="G107" s="193"/>
    </row>
    <row r="108" spans="1:7">
      <c r="A108" s="190"/>
      <c r="D108" s="192"/>
      <c r="E108" s="193"/>
      <c r="F108" s="193"/>
      <c r="G108" s="193"/>
    </row>
    <row r="109" spans="1:7">
      <c r="A109" s="190"/>
      <c r="D109" s="192"/>
      <c r="E109" s="193"/>
      <c r="F109" s="193"/>
      <c r="G109" s="193"/>
    </row>
    <row r="110" spans="1:7">
      <c r="A110" s="190"/>
      <c r="D110" s="192"/>
      <c r="E110" s="193"/>
      <c r="F110" s="193"/>
      <c r="G110" s="193"/>
    </row>
    <row r="111" spans="1:7">
      <c r="A111" s="190"/>
      <c r="D111" s="192"/>
      <c r="E111" s="193"/>
      <c r="F111" s="193"/>
      <c r="G111" s="193"/>
    </row>
    <row r="112" spans="1:7">
      <c r="A112" s="190"/>
      <c r="D112" s="192"/>
      <c r="E112" s="193"/>
      <c r="F112" s="193"/>
      <c r="G112" s="193"/>
    </row>
    <row r="113" spans="1:7">
      <c r="A113" s="190"/>
      <c r="D113" s="192"/>
      <c r="E113" s="193"/>
      <c r="F113" s="193"/>
      <c r="G113" s="193"/>
    </row>
    <row r="114" spans="1:7">
      <c r="A114" s="190"/>
      <c r="D114" s="192"/>
      <c r="E114" s="193"/>
      <c r="F114" s="193"/>
      <c r="G114" s="193"/>
    </row>
    <row r="115" spans="1:7">
      <c r="A115" s="190"/>
      <c r="D115" s="192"/>
      <c r="E115" s="193"/>
      <c r="F115" s="193"/>
      <c r="G115" s="193"/>
    </row>
    <row r="116" spans="1:7">
      <c r="A116" s="190"/>
      <c r="D116" s="192"/>
      <c r="E116" s="193"/>
      <c r="F116" s="193"/>
      <c r="G116" s="193"/>
    </row>
    <row r="117" spans="1:7">
      <c r="A117" s="190"/>
      <c r="D117" s="192"/>
      <c r="E117" s="193"/>
      <c r="F117" s="193"/>
      <c r="G117" s="193"/>
    </row>
    <row r="118" spans="1:7">
      <c r="A118" s="190"/>
      <c r="D118" s="192"/>
      <c r="E118" s="193"/>
      <c r="F118" s="193"/>
      <c r="G118" s="193"/>
    </row>
    <row r="119" spans="1:7">
      <c r="A119" s="190"/>
      <c r="D119" s="192"/>
      <c r="E119" s="193"/>
      <c r="F119" s="193"/>
      <c r="G119" s="193"/>
    </row>
    <row r="120" spans="1:7">
      <c r="A120" s="190"/>
      <c r="D120" s="192"/>
      <c r="E120" s="193"/>
      <c r="F120" s="193"/>
      <c r="G120" s="193"/>
    </row>
    <row r="121" spans="1:7">
      <c r="A121" s="190"/>
      <c r="D121" s="192"/>
      <c r="E121" s="193"/>
      <c r="F121" s="193"/>
      <c r="G121" s="193"/>
    </row>
    <row r="122" spans="1:7">
      <c r="A122" s="190"/>
      <c r="D122" s="192"/>
      <c r="E122" s="193"/>
      <c r="F122" s="193"/>
      <c r="G122" s="193"/>
    </row>
    <row r="123" spans="1:7">
      <c r="A123" s="190"/>
      <c r="D123" s="192"/>
      <c r="E123" s="193"/>
      <c r="F123" s="193"/>
      <c r="G123" s="193"/>
    </row>
    <row r="124" spans="1:7">
      <c r="A124" s="190"/>
      <c r="D124" s="192"/>
      <c r="E124" s="193"/>
      <c r="F124" s="193"/>
      <c r="G124" s="193"/>
    </row>
    <row r="125" spans="1:7">
      <c r="A125" s="190"/>
      <c r="D125" s="192"/>
      <c r="E125" s="193"/>
      <c r="F125" s="193"/>
      <c r="G125" s="193"/>
    </row>
    <row r="126" spans="1:7">
      <c r="A126" s="190"/>
      <c r="D126" s="192"/>
      <c r="E126" s="193"/>
      <c r="F126" s="193"/>
      <c r="G126" s="193"/>
    </row>
    <row r="127" spans="1:7">
      <c r="A127" s="190"/>
      <c r="D127" s="192"/>
      <c r="E127" s="193"/>
      <c r="F127" s="193"/>
      <c r="G127" s="193"/>
    </row>
    <row r="128" spans="1:7">
      <c r="A128" s="190"/>
    </row>
    <row r="129" spans="1:1">
      <c r="A129" s="194"/>
    </row>
    <row r="130" spans="1:1">
      <c r="A130" s="194"/>
    </row>
    <row r="131" spans="1:1">
      <c r="A131" s="194"/>
    </row>
    <row r="132" spans="1:1">
      <c r="A132" s="194"/>
    </row>
    <row r="133" spans="1:1">
      <c r="A133" s="194"/>
    </row>
    <row r="134" spans="1:1">
      <c r="A134" s="194"/>
    </row>
    <row r="135" spans="1:1">
      <c r="A135" s="194"/>
    </row>
    <row r="136" spans="1:1">
      <c r="A136" s="194"/>
    </row>
    <row r="137" spans="1:1">
      <c r="A137" s="194"/>
    </row>
    <row r="138" spans="1:1">
      <c r="A138" s="194"/>
    </row>
    <row r="139" spans="1:1">
      <c r="A139" s="194"/>
    </row>
    <row r="140" spans="1:1">
      <c r="A140" s="194"/>
    </row>
    <row r="141" spans="1:1">
      <c r="A141" s="194"/>
    </row>
    <row r="142" spans="1:1">
      <c r="A142" s="194"/>
    </row>
    <row r="143" spans="1:1">
      <c r="A143" s="194"/>
    </row>
    <row r="144" spans="1:1">
      <c r="A144" s="194"/>
    </row>
    <row r="145" spans="1:1">
      <c r="A145" s="194"/>
    </row>
    <row r="146" spans="1:1">
      <c r="A146" s="194"/>
    </row>
    <row r="147" spans="1:1">
      <c r="A147" s="194"/>
    </row>
    <row r="148" spans="1:1">
      <c r="A148" s="194"/>
    </row>
    <row r="149" spans="1:1">
      <c r="A149" s="194"/>
    </row>
    <row r="150" spans="1:1">
      <c r="A150" s="194"/>
    </row>
    <row r="151" spans="1:1">
      <c r="A151" s="194"/>
    </row>
    <row r="152" spans="1:1">
      <c r="A152" s="194"/>
    </row>
    <row r="153" spans="1:1">
      <c r="A153" s="194"/>
    </row>
    <row r="154" spans="1:1">
      <c r="A154" s="194"/>
    </row>
    <row r="155" spans="1:1">
      <c r="A155" s="194"/>
    </row>
    <row r="156" spans="1:1">
      <c r="A156" s="194"/>
    </row>
    <row r="157" spans="1:1">
      <c r="A157" s="194"/>
    </row>
    <row r="158" spans="1:1">
      <c r="A158" s="194"/>
    </row>
    <row r="159" spans="1:1">
      <c r="A159" s="194"/>
    </row>
    <row r="160" spans="1:1">
      <c r="A160" s="194"/>
    </row>
    <row r="161" spans="1:1">
      <c r="A161" s="194"/>
    </row>
    <row r="162" spans="1:1">
      <c r="A162" s="194"/>
    </row>
    <row r="163" spans="1:1">
      <c r="A163" s="194"/>
    </row>
    <row r="164" spans="1:1">
      <c r="A164" s="194"/>
    </row>
    <row r="165" spans="1:1">
      <c r="A165" s="194"/>
    </row>
    <row r="166" spans="1:1">
      <c r="A166" s="194"/>
    </row>
    <row r="167" spans="1:1">
      <c r="A167" s="194"/>
    </row>
    <row r="168" spans="1:1">
      <c r="A168" s="194"/>
    </row>
    <row r="169" spans="1:1">
      <c r="A169" s="194"/>
    </row>
    <row r="170" spans="1:1">
      <c r="A170" s="194"/>
    </row>
    <row r="171" spans="1:1">
      <c r="A171" s="194"/>
    </row>
    <row r="172" spans="1:1">
      <c r="A172" s="194"/>
    </row>
    <row r="173" spans="1:1">
      <c r="A173" s="194"/>
    </row>
    <row r="174" spans="1:1">
      <c r="A174" s="194"/>
    </row>
    <row r="175" spans="1:1">
      <c r="A175" s="194"/>
    </row>
    <row r="176" spans="1:1">
      <c r="A176" s="194"/>
    </row>
    <row r="177" spans="1:1">
      <c r="A177" s="194"/>
    </row>
    <row r="178" spans="1:1">
      <c r="A178" s="194"/>
    </row>
    <row r="179" spans="1:1">
      <c r="A179" s="194"/>
    </row>
    <row r="180" spans="1:1">
      <c r="A180" s="194"/>
    </row>
    <row r="181" spans="1:1">
      <c r="A181" s="194"/>
    </row>
    <row r="182" spans="1:1">
      <c r="A182" s="194"/>
    </row>
    <row r="183" spans="1:1">
      <c r="A183" s="194"/>
    </row>
    <row r="184" spans="1:1">
      <c r="A184" s="194"/>
    </row>
    <row r="185" spans="1:1">
      <c r="A185" s="194"/>
    </row>
    <row r="186" spans="1:1">
      <c r="A186" s="194"/>
    </row>
    <row r="187" spans="1:1">
      <c r="A187" s="194"/>
    </row>
    <row r="188" spans="1:1">
      <c r="A188" s="194"/>
    </row>
    <row r="189" spans="1:1">
      <c r="A189" s="194"/>
    </row>
    <row r="190" spans="1:1">
      <c r="A190" s="194"/>
    </row>
    <row r="191" spans="1:1">
      <c r="A191" s="194"/>
    </row>
    <row r="192" spans="1:1">
      <c r="A192" s="194"/>
    </row>
    <row r="193" spans="1:1">
      <c r="A193" s="194"/>
    </row>
    <row r="194" spans="1:1">
      <c r="A194" s="194"/>
    </row>
    <row r="195" spans="1:1">
      <c r="A195" s="194"/>
    </row>
    <row r="196" spans="1:1">
      <c r="A196" s="194"/>
    </row>
    <row r="197" spans="1:1">
      <c r="A197" s="194"/>
    </row>
    <row r="198" spans="1:1">
      <c r="A198" s="194"/>
    </row>
    <row r="199" spans="1:1">
      <c r="A199" s="194"/>
    </row>
    <row r="200" spans="1:1">
      <c r="A200" s="194"/>
    </row>
    <row r="201" spans="1:1">
      <c r="A201" s="194"/>
    </row>
    <row r="202" spans="1:1">
      <c r="A202" s="194"/>
    </row>
    <row r="203" spans="1:1">
      <c r="A203" s="194"/>
    </row>
    <row r="204" spans="1:1">
      <c r="A204" s="194"/>
    </row>
    <row r="205" spans="1:1">
      <c r="A205" s="194"/>
    </row>
    <row r="206" spans="1:1">
      <c r="A206" s="194"/>
    </row>
    <row r="207" spans="1:1">
      <c r="A207" s="194"/>
    </row>
    <row r="208" spans="1:1">
      <c r="A208" s="194"/>
    </row>
    <row r="209" spans="1:1">
      <c r="A209" s="194"/>
    </row>
    <row r="210" spans="1:1">
      <c r="A210" s="194"/>
    </row>
    <row r="211" spans="1:1">
      <c r="A211" s="194"/>
    </row>
    <row r="212" spans="1:1">
      <c r="A212" s="194"/>
    </row>
    <row r="213" spans="1:1">
      <c r="A213" s="194"/>
    </row>
    <row r="214" spans="1:1">
      <c r="A214" s="194"/>
    </row>
    <row r="215" spans="1:1">
      <c r="A215" s="194"/>
    </row>
    <row r="216" spans="1:1">
      <c r="A216" s="194"/>
    </row>
    <row r="217" spans="1:1">
      <c r="A217" s="194"/>
    </row>
    <row r="218" spans="1:1">
      <c r="A218" s="194"/>
    </row>
    <row r="219" spans="1:1">
      <c r="A219" s="194"/>
    </row>
    <row r="220" spans="1:1">
      <c r="A220" s="194"/>
    </row>
    <row r="221" spans="1:1">
      <c r="A221" s="194"/>
    </row>
    <row r="222" spans="1:1">
      <c r="A222" s="194"/>
    </row>
    <row r="223" spans="1:1">
      <c r="A223" s="194"/>
    </row>
    <row r="224" spans="1:1">
      <c r="A224" s="194"/>
    </row>
    <row r="225" spans="1:1">
      <c r="A225" s="194"/>
    </row>
    <row r="226" spans="1:1">
      <c r="A226" s="194"/>
    </row>
    <row r="227" spans="1:1">
      <c r="A227" s="194"/>
    </row>
    <row r="228" spans="1:1">
      <c r="A228" s="194"/>
    </row>
    <row r="229" spans="1:1">
      <c r="A229" s="194"/>
    </row>
    <row r="230" spans="1:1">
      <c r="A230" s="194"/>
    </row>
    <row r="231" spans="1:1">
      <c r="A231" s="194"/>
    </row>
    <row r="232" spans="1:1">
      <c r="A232" s="194"/>
    </row>
    <row r="233" spans="1:1">
      <c r="A233" s="194"/>
    </row>
    <row r="234" spans="1:1">
      <c r="A234" s="194"/>
    </row>
    <row r="235" spans="1:1">
      <c r="A235" s="194"/>
    </row>
    <row r="236" spans="1:1">
      <c r="A236" s="194"/>
    </row>
    <row r="237" spans="1:1">
      <c r="A237" s="194"/>
    </row>
    <row r="238" spans="1:1">
      <c r="A238" s="194"/>
    </row>
    <row r="239" spans="1:1">
      <c r="A239" s="194"/>
    </row>
    <row r="240" spans="1:1">
      <c r="A240" s="194"/>
    </row>
    <row r="241" spans="1:1">
      <c r="A241" s="194"/>
    </row>
    <row r="242" spans="1:1">
      <c r="A242" s="194"/>
    </row>
    <row r="243" spans="1:1">
      <c r="A243" s="194"/>
    </row>
    <row r="244" spans="1:1">
      <c r="A244" s="194"/>
    </row>
    <row r="245" spans="1:1">
      <c r="A245" s="194"/>
    </row>
    <row r="246" spans="1:1">
      <c r="A246" s="194"/>
    </row>
    <row r="247" spans="1:1">
      <c r="A247" s="194"/>
    </row>
    <row r="248" spans="1:1">
      <c r="A248" s="194"/>
    </row>
    <row r="249" spans="1:1">
      <c r="A249" s="194"/>
    </row>
    <row r="250" spans="1:1">
      <c r="A250" s="194"/>
    </row>
    <row r="251" spans="1:1">
      <c r="A251" s="194"/>
    </row>
    <row r="252" spans="1:1">
      <c r="A252" s="194"/>
    </row>
    <row r="253" spans="1:1">
      <c r="A253" s="194"/>
    </row>
    <row r="254" spans="1:1">
      <c r="A254" s="194"/>
    </row>
    <row r="255" spans="1:1">
      <c r="A255" s="194"/>
    </row>
    <row r="256" spans="1:1">
      <c r="A256" s="194"/>
    </row>
    <row r="257" spans="1:1">
      <c r="A257" s="194"/>
    </row>
    <row r="258" spans="1:1">
      <c r="A258" s="194"/>
    </row>
    <row r="259" spans="1:1">
      <c r="A259" s="194"/>
    </row>
    <row r="260" spans="1:1">
      <c r="A260" s="194"/>
    </row>
    <row r="261" spans="1:1">
      <c r="A261" s="194"/>
    </row>
    <row r="262" spans="1:1">
      <c r="A262" s="194"/>
    </row>
    <row r="263" spans="1:1">
      <c r="A263" s="194"/>
    </row>
    <row r="264" spans="1:1">
      <c r="A264" s="194"/>
    </row>
    <row r="265" spans="1:1">
      <c r="A265" s="194"/>
    </row>
    <row r="266" spans="1:1">
      <c r="A266" s="194"/>
    </row>
    <row r="267" spans="1:1">
      <c r="A267" s="194"/>
    </row>
    <row r="268" spans="1:1">
      <c r="A268" s="194"/>
    </row>
    <row r="269" spans="1:1">
      <c r="A269" s="194"/>
    </row>
    <row r="270" spans="1:1">
      <c r="A270" s="194"/>
    </row>
    <row r="271" spans="1:1">
      <c r="A271" s="194"/>
    </row>
    <row r="272" spans="1:1">
      <c r="A272" s="194"/>
    </row>
    <row r="273" spans="1:1">
      <c r="A273" s="194"/>
    </row>
    <row r="274" spans="1:1">
      <c r="A274" s="194"/>
    </row>
    <row r="275" spans="1:1">
      <c r="A275" s="194"/>
    </row>
    <row r="276" spans="1:1">
      <c r="A276" s="194"/>
    </row>
    <row r="277" spans="1:1">
      <c r="A277" s="194"/>
    </row>
    <row r="278" spans="1:1">
      <c r="A278" s="194"/>
    </row>
    <row r="279" spans="1:1">
      <c r="A279" s="194"/>
    </row>
    <row r="280" spans="1:1">
      <c r="A280" s="194"/>
    </row>
    <row r="281" spans="1:1">
      <c r="A281" s="194"/>
    </row>
    <row r="282" spans="1:1">
      <c r="A282" s="194"/>
    </row>
    <row r="283" spans="1:1">
      <c r="A283" s="194"/>
    </row>
    <row r="284" spans="1:1">
      <c r="A284" s="194"/>
    </row>
    <row r="285" spans="1:1">
      <c r="A285" s="194"/>
    </row>
    <row r="286" spans="1:1">
      <c r="A286" s="194"/>
    </row>
    <row r="287" spans="1:1">
      <c r="A287" s="194"/>
    </row>
    <row r="288" spans="1:1">
      <c r="A288" s="194"/>
    </row>
    <row r="289" spans="1:1">
      <c r="A289" s="194"/>
    </row>
    <row r="290" spans="1:1">
      <c r="A290" s="194"/>
    </row>
    <row r="291" spans="1:1">
      <c r="A291" s="194"/>
    </row>
    <row r="292" spans="1:1">
      <c r="A292" s="194"/>
    </row>
    <row r="293" spans="1:1">
      <c r="A293" s="194"/>
    </row>
    <row r="294" spans="1:1">
      <c r="A294" s="194"/>
    </row>
    <row r="295" spans="1:1">
      <c r="A295" s="194"/>
    </row>
  </sheetData>
  <mergeCells count="3">
    <mergeCell ref="C72:D72"/>
    <mergeCell ref="C73:D73"/>
    <mergeCell ref="A2:G2"/>
  </mergeCells>
  <pageMargins left="0.59055118110236227" right="0.59055118110236227" top="0.59055118110236227" bottom="0.59055118110236227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J196"/>
  <sheetViews>
    <sheetView view="pageBreakPreview" zoomScale="75" zoomScaleNormal="75" zoomScaleSheetLayoutView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RowHeight="18.75"/>
  <cols>
    <col min="1" max="1" width="88.85546875" style="66" customWidth="1"/>
    <col min="2" max="2" width="15.28515625" style="67" customWidth="1"/>
    <col min="3" max="6" width="18.7109375" style="67" customWidth="1"/>
    <col min="7" max="7" width="16.28515625" style="67" customWidth="1"/>
    <col min="8" max="8" width="15" style="67" customWidth="1"/>
    <col min="9" max="9" width="10" style="66" customWidth="1"/>
    <col min="10" max="10" width="9.5703125" style="66" customWidth="1"/>
    <col min="11" max="16384" width="9.140625" style="66"/>
  </cols>
  <sheetData>
    <row r="1" spans="1:8">
      <c r="H1" s="68" t="s">
        <v>351</v>
      </c>
    </row>
    <row r="2" spans="1:8" ht="22.5">
      <c r="A2" s="455" t="s">
        <v>104</v>
      </c>
      <c r="B2" s="455"/>
      <c r="C2" s="455"/>
      <c r="D2" s="455"/>
      <c r="E2" s="455"/>
      <c r="F2" s="455"/>
      <c r="G2" s="455"/>
      <c r="H2" s="455"/>
    </row>
    <row r="3" spans="1:8">
      <c r="A3" s="461" t="s">
        <v>376</v>
      </c>
      <c r="B3" s="461"/>
      <c r="C3" s="461"/>
      <c r="D3" s="461"/>
      <c r="E3" s="461"/>
      <c r="F3" s="461"/>
      <c r="G3" s="461"/>
      <c r="H3" s="461"/>
    </row>
    <row r="4" spans="1:8" ht="52.5" customHeight="1">
      <c r="A4" s="431" t="s">
        <v>158</v>
      </c>
      <c r="B4" s="462" t="s">
        <v>18</v>
      </c>
      <c r="C4" s="430" t="s">
        <v>337</v>
      </c>
      <c r="D4" s="430"/>
      <c r="E4" s="431" t="s">
        <v>422</v>
      </c>
      <c r="F4" s="431"/>
      <c r="G4" s="431"/>
      <c r="H4" s="431"/>
    </row>
    <row r="5" spans="1:8" ht="58.5" customHeight="1">
      <c r="A5" s="431"/>
      <c r="B5" s="462"/>
      <c r="C5" s="69" t="s">
        <v>418</v>
      </c>
      <c r="D5" s="69" t="s">
        <v>423</v>
      </c>
      <c r="E5" s="69" t="s">
        <v>149</v>
      </c>
      <c r="F5" s="69" t="s">
        <v>144</v>
      </c>
      <c r="G5" s="70" t="s">
        <v>155</v>
      </c>
      <c r="H5" s="70" t="s">
        <v>156</v>
      </c>
    </row>
    <row r="6" spans="1:8">
      <c r="A6" s="71">
        <v>1</v>
      </c>
      <c r="B6" s="72">
        <v>2</v>
      </c>
      <c r="C6" s="71">
        <v>3</v>
      </c>
      <c r="D6" s="72">
        <v>4</v>
      </c>
      <c r="E6" s="71">
        <v>5</v>
      </c>
      <c r="F6" s="72">
        <v>6</v>
      </c>
      <c r="G6" s="71">
        <v>7</v>
      </c>
      <c r="H6" s="72">
        <v>8</v>
      </c>
    </row>
    <row r="7" spans="1:8" ht="33" customHeight="1">
      <c r="A7" s="458" t="s">
        <v>103</v>
      </c>
      <c r="B7" s="458"/>
      <c r="C7" s="458"/>
      <c r="D7" s="458"/>
      <c r="E7" s="458"/>
      <c r="F7" s="458"/>
      <c r="G7" s="458"/>
      <c r="H7" s="458"/>
    </row>
    <row r="8" spans="1:8" ht="42.75" customHeight="1">
      <c r="A8" s="73" t="s">
        <v>52</v>
      </c>
      <c r="B8" s="74">
        <v>2000</v>
      </c>
      <c r="C8" s="75">
        <v>-473</v>
      </c>
      <c r="D8" s="75">
        <v>-418</v>
      </c>
      <c r="E8" s="75">
        <v>-426</v>
      </c>
      <c r="F8" s="75">
        <v>-418</v>
      </c>
      <c r="G8" s="75" t="s">
        <v>31</v>
      </c>
      <c r="H8" s="76" t="s">
        <v>31</v>
      </c>
    </row>
    <row r="9" spans="1:8" ht="37.5">
      <c r="A9" s="77" t="s">
        <v>211</v>
      </c>
      <c r="B9" s="78">
        <v>2010</v>
      </c>
      <c r="C9" s="79">
        <f>SUM(C10:C10)</f>
        <v>-3</v>
      </c>
      <c r="D9" s="79">
        <f>SUM(D10:D10)</f>
        <v>-2</v>
      </c>
      <c r="E9" s="79">
        <f>SUM(E10:E10)</f>
        <v>-3</v>
      </c>
      <c r="F9" s="79">
        <f>SUM(F10:F10)</f>
        <v>-2</v>
      </c>
      <c r="G9" s="79">
        <f>F9-E9</f>
        <v>1</v>
      </c>
      <c r="H9" s="80">
        <f>(F9/E9)*100</f>
        <v>66.666666666666657</v>
      </c>
    </row>
    <row r="10" spans="1:8" ht="39.75" customHeight="1">
      <c r="A10" s="81" t="s">
        <v>408</v>
      </c>
      <c r="B10" s="78">
        <v>2011</v>
      </c>
      <c r="C10" s="79">
        <v>-3</v>
      </c>
      <c r="D10" s="79">
        <v>-2</v>
      </c>
      <c r="E10" s="79">
        <v>-3</v>
      </c>
      <c r="F10" s="79">
        <v>-2</v>
      </c>
      <c r="G10" s="79">
        <f t="shared" ref="G10:G16" si="0">F10-E10</f>
        <v>1</v>
      </c>
      <c r="H10" s="80">
        <f t="shared" ref="H10:H16" si="1">(F10/E10)*100</f>
        <v>66.666666666666657</v>
      </c>
    </row>
    <row r="11" spans="1:8" ht="29.25" customHeight="1">
      <c r="A11" s="81" t="s">
        <v>120</v>
      </c>
      <c r="B11" s="78">
        <v>2020</v>
      </c>
      <c r="C11" s="79"/>
      <c r="D11" s="79"/>
      <c r="E11" s="79"/>
      <c r="F11" s="79"/>
      <c r="G11" s="217">
        <f t="shared" si="0"/>
        <v>0</v>
      </c>
      <c r="H11" s="218" t="e">
        <f t="shared" si="1"/>
        <v>#DIV/0!</v>
      </c>
    </row>
    <row r="12" spans="1:8" ht="29.25" customHeight="1">
      <c r="A12" s="81" t="s">
        <v>61</v>
      </c>
      <c r="B12" s="78">
        <v>2030</v>
      </c>
      <c r="C12" s="79" t="s">
        <v>190</v>
      </c>
      <c r="D12" s="79" t="s">
        <v>190</v>
      </c>
      <c r="E12" s="79" t="s">
        <v>190</v>
      </c>
      <c r="F12" s="79" t="s">
        <v>190</v>
      </c>
      <c r="G12" s="217" t="e">
        <f t="shared" si="0"/>
        <v>#VALUE!</v>
      </c>
      <c r="H12" s="218" t="e">
        <f t="shared" si="1"/>
        <v>#VALUE!</v>
      </c>
    </row>
    <row r="13" spans="1:8" ht="29.25" customHeight="1">
      <c r="A13" s="81" t="s">
        <v>97</v>
      </c>
      <c r="B13" s="78">
        <v>2031</v>
      </c>
      <c r="C13" s="79" t="s">
        <v>190</v>
      </c>
      <c r="D13" s="79" t="s">
        <v>190</v>
      </c>
      <c r="E13" s="79" t="s">
        <v>190</v>
      </c>
      <c r="F13" s="79" t="s">
        <v>190</v>
      </c>
      <c r="G13" s="217" t="e">
        <f t="shared" si="0"/>
        <v>#VALUE!</v>
      </c>
      <c r="H13" s="218" t="e">
        <f t="shared" si="1"/>
        <v>#VALUE!</v>
      </c>
    </row>
    <row r="14" spans="1:8" ht="29.25" customHeight="1">
      <c r="A14" s="81" t="s">
        <v>26</v>
      </c>
      <c r="B14" s="78">
        <v>2040</v>
      </c>
      <c r="C14" s="79" t="s">
        <v>190</v>
      </c>
      <c r="D14" s="79" t="s">
        <v>190</v>
      </c>
      <c r="E14" s="79" t="s">
        <v>190</v>
      </c>
      <c r="F14" s="79" t="s">
        <v>190</v>
      </c>
      <c r="G14" s="217" t="e">
        <f t="shared" si="0"/>
        <v>#VALUE!</v>
      </c>
      <c r="H14" s="218" t="e">
        <f t="shared" si="1"/>
        <v>#VALUE!</v>
      </c>
    </row>
    <row r="15" spans="1:8" ht="29.25" customHeight="1">
      <c r="A15" s="81" t="s">
        <v>86</v>
      </c>
      <c r="B15" s="78">
        <v>2050</v>
      </c>
      <c r="C15" s="79" t="s">
        <v>190</v>
      </c>
      <c r="D15" s="79" t="s">
        <v>190</v>
      </c>
      <c r="E15" s="79" t="s">
        <v>190</v>
      </c>
      <c r="F15" s="79" t="s">
        <v>190</v>
      </c>
      <c r="G15" s="217" t="e">
        <f t="shared" si="0"/>
        <v>#VALUE!</v>
      </c>
      <c r="H15" s="218" t="e">
        <f t="shared" si="1"/>
        <v>#VALUE!</v>
      </c>
    </row>
    <row r="16" spans="1:8" ht="29.25" customHeight="1">
      <c r="A16" s="81" t="s">
        <v>570</v>
      </c>
      <c r="B16" s="78">
        <v>2060</v>
      </c>
      <c r="C16" s="79">
        <v>23</v>
      </c>
      <c r="D16" s="79" t="s">
        <v>190</v>
      </c>
      <c r="E16" s="79" t="s">
        <v>190</v>
      </c>
      <c r="F16" s="79" t="s">
        <v>190</v>
      </c>
      <c r="G16" s="217" t="e">
        <f t="shared" si="0"/>
        <v>#VALUE!</v>
      </c>
      <c r="H16" s="218" t="e">
        <f t="shared" si="1"/>
        <v>#VALUE!</v>
      </c>
    </row>
    <row r="17" spans="1:8" ht="45.75" customHeight="1">
      <c r="A17" s="73" t="s">
        <v>53</v>
      </c>
      <c r="B17" s="74">
        <v>2070</v>
      </c>
      <c r="C17" s="75">
        <f>SUM(C8,C9,C11,C12,C14,C15,C16)+'I. Фін результат'!C75</f>
        <v>-418</v>
      </c>
      <c r="D17" s="75">
        <f>SUM(D8,D9,D11,D12,D14,D15,D16)+'I. Фін результат'!D75</f>
        <v>-404</v>
      </c>
      <c r="E17" s="75">
        <f>SUM(E8,E9,E11,E12,E14,E15,E16)+'I. Фін результат'!E75</f>
        <v>-398</v>
      </c>
      <c r="F17" s="75">
        <f>SUM(F8,F9,F11,F12,F14,F15,F16)+'I. Фін результат'!F75</f>
        <v>-404</v>
      </c>
      <c r="G17" s="75" t="s">
        <v>31</v>
      </c>
      <c r="H17" s="76" t="s">
        <v>31</v>
      </c>
    </row>
    <row r="18" spans="1:8" ht="30.75" customHeight="1">
      <c r="A18" s="458" t="s">
        <v>363</v>
      </c>
      <c r="B18" s="458"/>
      <c r="C18" s="458"/>
      <c r="D18" s="458"/>
      <c r="E18" s="458"/>
      <c r="F18" s="458"/>
      <c r="G18" s="458"/>
      <c r="H18" s="458"/>
    </row>
    <row r="19" spans="1:8" ht="44.25" customHeight="1">
      <c r="A19" s="73" t="s">
        <v>364</v>
      </c>
      <c r="B19" s="74">
        <v>2110</v>
      </c>
      <c r="C19" s="75">
        <f>SUM(C20:C26)</f>
        <v>1513</v>
      </c>
      <c r="D19" s="75">
        <f>SUM(D20:D26)</f>
        <v>2789</v>
      </c>
      <c r="E19" s="75">
        <f>SUM(E20:E26)</f>
        <v>1499</v>
      </c>
      <c r="F19" s="75">
        <f>SUM(F20:F26)</f>
        <v>2789</v>
      </c>
      <c r="G19" s="75">
        <f>F19-E19</f>
        <v>1290</v>
      </c>
      <c r="H19" s="76">
        <f>(F19/E19)*100</f>
        <v>186.05737158105404</v>
      </c>
    </row>
    <row r="20" spans="1:8" ht="30" customHeight="1">
      <c r="A20" s="81" t="s">
        <v>289</v>
      </c>
      <c r="B20" s="78">
        <v>2111</v>
      </c>
      <c r="C20" s="79">
        <v>1331</v>
      </c>
      <c r="D20" s="79">
        <v>2595</v>
      </c>
      <c r="E20" s="79">
        <v>1300</v>
      </c>
      <c r="F20" s="79">
        <v>2595</v>
      </c>
      <c r="G20" s="79">
        <f>F20-E20</f>
        <v>1295</v>
      </c>
      <c r="H20" s="80">
        <f>(F20/E20)*100</f>
        <v>199.61538461538461</v>
      </c>
    </row>
    <row r="21" spans="1:8" ht="30" customHeight="1">
      <c r="A21" s="81" t="s">
        <v>290</v>
      </c>
      <c r="B21" s="78">
        <v>2112</v>
      </c>
      <c r="C21" s="79" t="s">
        <v>190</v>
      </c>
      <c r="D21" s="79" t="s">
        <v>190</v>
      </c>
      <c r="E21" s="79" t="s">
        <v>190</v>
      </c>
      <c r="F21" s="79" t="s">
        <v>190</v>
      </c>
      <c r="G21" s="79"/>
      <c r="H21" s="80"/>
    </row>
    <row r="22" spans="1:8" ht="30" customHeight="1">
      <c r="A22" s="81" t="s">
        <v>71</v>
      </c>
      <c r="B22" s="78">
        <v>2113</v>
      </c>
      <c r="C22" s="79"/>
      <c r="D22" s="79"/>
      <c r="E22" s="79"/>
      <c r="F22" s="79"/>
      <c r="G22" s="79"/>
      <c r="H22" s="80"/>
    </row>
    <row r="23" spans="1:8" ht="30" customHeight="1">
      <c r="A23" s="81" t="s">
        <v>79</v>
      </c>
      <c r="B23" s="78">
        <v>2114</v>
      </c>
      <c r="C23" s="79"/>
      <c r="D23" s="79"/>
      <c r="E23" s="79"/>
      <c r="F23" s="79"/>
      <c r="G23" s="79"/>
      <c r="H23" s="80"/>
    </row>
    <row r="24" spans="1:8" ht="30" customHeight="1">
      <c r="A24" s="81" t="s">
        <v>299</v>
      </c>
      <c r="B24" s="78">
        <v>2115</v>
      </c>
      <c r="C24" s="79"/>
      <c r="D24" s="79"/>
      <c r="E24" s="79"/>
      <c r="F24" s="79"/>
      <c r="G24" s="79"/>
      <c r="H24" s="80"/>
    </row>
    <row r="25" spans="1:8" ht="30" customHeight="1">
      <c r="A25" s="81" t="s">
        <v>372</v>
      </c>
      <c r="B25" s="78">
        <v>2116</v>
      </c>
      <c r="C25" s="79">
        <v>182</v>
      </c>
      <c r="D25" s="79">
        <v>194</v>
      </c>
      <c r="E25" s="79">
        <v>199</v>
      </c>
      <c r="F25" s="79">
        <v>194</v>
      </c>
      <c r="G25" s="79">
        <f t="shared" ref="G25:G42" si="2">F25-E25</f>
        <v>-5</v>
      </c>
      <c r="H25" s="80">
        <f t="shared" ref="H25:H43" si="3">(F25/E25)*100</f>
        <v>97.48743718592965</v>
      </c>
    </row>
    <row r="26" spans="1:8" ht="30" customHeight="1">
      <c r="A26" s="81" t="s">
        <v>291</v>
      </c>
      <c r="B26" s="78">
        <v>2117</v>
      </c>
      <c r="C26" s="79"/>
      <c r="D26" s="79"/>
      <c r="E26" s="79"/>
      <c r="F26" s="79"/>
      <c r="G26" s="79"/>
      <c r="H26" s="80"/>
    </row>
    <row r="27" spans="1:8" ht="44.25" customHeight="1">
      <c r="A27" s="73" t="s">
        <v>375</v>
      </c>
      <c r="B27" s="82">
        <v>2120</v>
      </c>
      <c r="C27" s="75">
        <f>SUM(C28:C35)</f>
        <v>2302</v>
      </c>
      <c r="D27" s="75">
        <f>SUM(D28:D35)</f>
        <v>2324</v>
      </c>
      <c r="E27" s="75">
        <f>SUM(E28:E35)</f>
        <v>2409</v>
      </c>
      <c r="F27" s="75">
        <f>SUM(F28:F35)</f>
        <v>2324</v>
      </c>
      <c r="G27" s="75">
        <f>F27-E27</f>
        <v>-85</v>
      </c>
      <c r="H27" s="76">
        <f t="shared" si="3"/>
        <v>96.471564964715654</v>
      </c>
    </row>
    <row r="28" spans="1:8" ht="27" customHeight="1">
      <c r="A28" s="77" t="s">
        <v>218</v>
      </c>
      <c r="B28" s="83">
        <v>2121</v>
      </c>
      <c r="C28" s="79">
        <v>8</v>
      </c>
      <c r="D28" s="79">
        <v>4</v>
      </c>
      <c r="E28" s="79">
        <v>7</v>
      </c>
      <c r="F28" s="79">
        <v>4</v>
      </c>
      <c r="G28" s="79">
        <f t="shared" si="2"/>
        <v>-3</v>
      </c>
      <c r="H28" s="80">
        <f t="shared" si="3"/>
        <v>57.142857142857139</v>
      </c>
    </row>
    <row r="29" spans="1:8" ht="25.5" customHeight="1">
      <c r="A29" s="81" t="s">
        <v>70</v>
      </c>
      <c r="B29" s="78">
        <v>2122</v>
      </c>
      <c r="C29" s="79">
        <v>2162</v>
      </c>
      <c r="D29" s="79">
        <v>2313</v>
      </c>
      <c r="E29" s="79">
        <v>2393</v>
      </c>
      <c r="F29" s="79">
        <v>2313</v>
      </c>
      <c r="G29" s="79">
        <f t="shared" si="2"/>
        <v>-80</v>
      </c>
      <c r="H29" s="80">
        <f t="shared" si="3"/>
        <v>96.656916005014622</v>
      </c>
    </row>
    <row r="30" spans="1:8" ht="25.5" customHeight="1">
      <c r="A30" s="81" t="s">
        <v>71</v>
      </c>
      <c r="B30" s="78">
        <v>2123</v>
      </c>
      <c r="C30" s="79"/>
      <c r="D30" s="79"/>
      <c r="E30" s="79"/>
      <c r="F30" s="79"/>
      <c r="G30" s="79"/>
      <c r="H30" s="80"/>
    </row>
    <row r="31" spans="1:8" ht="25.5" customHeight="1">
      <c r="A31" s="81" t="s">
        <v>292</v>
      </c>
      <c r="B31" s="78">
        <v>2124</v>
      </c>
      <c r="C31" s="79">
        <v>127</v>
      </c>
      <c r="D31" s="79">
        <v>4</v>
      </c>
      <c r="E31" s="79">
        <v>4</v>
      </c>
      <c r="F31" s="79">
        <v>4</v>
      </c>
      <c r="G31" s="79">
        <f t="shared" si="2"/>
        <v>0</v>
      </c>
      <c r="H31" s="80">
        <f t="shared" si="3"/>
        <v>100</v>
      </c>
    </row>
    <row r="32" spans="1:8" ht="25.5" customHeight="1">
      <c r="A32" s="81" t="s">
        <v>293</v>
      </c>
      <c r="B32" s="78">
        <v>2125</v>
      </c>
      <c r="C32" s="79"/>
      <c r="D32" s="79"/>
      <c r="E32" s="79"/>
      <c r="F32" s="79"/>
      <c r="G32" s="79"/>
      <c r="H32" s="80"/>
    </row>
    <row r="33" spans="1:10" ht="59.25" customHeight="1">
      <c r="A33" s="81" t="s">
        <v>409</v>
      </c>
      <c r="B33" s="78">
        <v>2126</v>
      </c>
      <c r="C33" s="79">
        <v>3</v>
      </c>
      <c r="D33" s="79">
        <v>2</v>
      </c>
      <c r="E33" s="79">
        <v>3</v>
      </c>
      <c r="F33" s="79">
        <v>2</v>
      </c>
      <c r="G33" s="79">
        <f t="shared" si="2"/>
        <v>-1</v>
      </c>
      <c r="H33" s="80">
        <f t="shared" si="3"/>
        <v>66.666666666666657</v>
      </c>
    </row>
    <row r="34" spans="1:10" ht="25.5" customHeight="1">
      <c r="A34" s="81" t="s">
        <v>299</v>
      </c>
      <c r="B34" s="78">
        <v>2127</v>
      </c>
      <c r="C34" s="79"/>
      <c r="D34" s="79"/>
      <c r="E34" s="79"/>
      <c r="F34" s="79"/>
      <c r="G34" s="79">
        <f t="shared" si="2"/>
        <v>0</v>
      </c>
      <c r="H34" s="80"/>
    </row>
    <row r="35" spans="1:10" ht="25.5" customHeight="1">
      <c r="A35" s="81" t="s">
        <v>571</v>
      </c>
      <c r="B35" s="78">
        <v>2128</v>
      </c>
      <c r="C35" s="79">
        <v>2</v>
      </c>
      <c r="D35" s="79">
        <v>1</v>
      </c>
      <c r="E35" s="79">
        <v>2</v>
      </c>
      <c r="F35" s="79">
        <v>1</v>
      </c>
      <c r="G35" s="79">
        <f t="shared" si="2"/>
        <v>-1</v>
      </c>
      <c r="H35" s="80">
        <f t="shared" si="3"/>
        <v>50</v>
      </c>
    </row>
    <row r="36" spans="1:10" ht="38.25" customHeight="1">
      <c r="A36" s="73" t="s">
        <v>407</v>
      </c>
      <c r="B36" s="82">
        <v>2130</v>
      </c>
      <c r="C36" s="75">
        <f>SUM(C37:C39)</f>
        <v>2576</v>
      </c>
      <c r="D36" s="75">
        <f>SUM(D37:D39)</f>
        <v>2763</v>
      </c>
      <c r="E36" s="75">
        <f>SUM(E37:E39)</f>
        <v>2924</v>
      </c>
      <c r="F36" s="75">
        <f>SUM(F37:F39)</f>
        <v>2763</v>
      </c>
      <c r="G36" s="75">
        <f t="shared" si="2"/>
        <v>-161</v>
      </c>
      <c r="H36" s="76">
        <f t="shared" si="3"/>
        <v>94.493844049247613</v>
      </c>
    </row>
    <row r="37" spans="1:10" ht="25.5" customHeight="1">
      <c r="A37" s="81" t="s">
        <v>294</v>
      </c>
      <c r="B37" s="78">
        <v>2131</v>
      </c>
      <c r="C37" s="79"/>
      <c r="D37" s="79"/>
      <c r="E37" s="79"/>
      <c r="F37" s="79"/>
      <c r="G37" s="79">
        <f t="shared" si="2"/>
        <v>0</v>
      </c>
      <c r="H37" s="80"/>
    </row>
    <row r="38" spans="1:10" ht="25.5" customHeight="1">
      <c r="A38" s="81" t="s">
        <v>295</v>
      </c>
      <c r="B38" s="78">
        <v>2132</v>
      </c>
      <c r="C38" s="79">
        <v>2576</v>
      </c>
      <c r="D38" s="79">
        <v>2763</v>
      </c>
      <c r="E38" s="79">
        <v>2924</v>
      </c>
      <c r="F38" s="79">
        <v>2763</v>
      </c>
      <c r="G38" s="79">
        <f t="shared" si="2"/>
        <v>-161</v>
      </c>
      <c r="H38" s="80">
        <f t="shared" si="3"/>
        <v>94.493844049247613</v>
      </c>
    </row>
    <row r="39" spans="1:10" ht="25.5" customHeight="1">
      <c r="A39" s="81" t="s">
        <v>296</v>
      </c>
      <c r="B39" s="78">
        <v>2133</v>
      </c>
      <c r="C39" s="79"/>
      <c r="D39" s="79"/>
      <c r="E39" s="79"/>
      <c r="F39" s="79"/>
      <c r="G39" s="79">
        <f t="shared" si="2"/>
        <v>0</v>
      </c>
      <c r="H39" s="80"/>
    </row>
    <row r="40" spans="1:10" ht="34.5" customHeight="1">
      <c r="A40" s="73" t="s">
        <v>297</v>
      </c>
      <c r="B40" s="82">
        <v>2140</v>
      </c>
      <c r="C40" s="75">
        <f>SUM(C41:C42)</f>
        <v>0</v>
      </c>
      <c r="D40" s="75">
        <f>SUM(D41:D42)</f>
        <v>0</v>
      </c>
      <c r="E40" s="75">
        <f>SUM(E41:E42)</f>
        <v>0</v>
      </c>
      <c r="F40" s="75">
        <f>SUM(F41:F42)</f>
        <v>0</v>
      </c>
      <c r="G40" s="79">
        <f t="shared" si="2"/>
        <v>0</v>
      </c>
      <c r="H40" s="80"/>
    </row>
    <row r="41" spans="1:10" ht="48" customHeight="1">
      <c r="A41" s="77" t="s">
        <v>98</v>
      </c>
      <c r="B41" s="83">
        <v>2141</v>
      </c>
      <c r="C41" s="79"/>
      <c r="D41" s="79"/>
      <c r="E41" s="79"/>
      <c r="F41" s="79"/>
      <c r="G41" s="79">
        <f t="shared" si="2"/>
        <v>0</v>
      </c>
      <c r="H41" s="80"/>
    </row>
    <row r="42" spans="1:10" ht="32.25" customHeight="1">
      <c r="A42" s="81" t="s">
        <v>572</v>
      </c>
      <c r="B42" s="78">
        <v>2142</v>
      </c>
      <c r="C42" s="79"/>
      <c r="D42" s="79"/>
      <c r="E42" s="79"/>
      <c r="F42" s="79"/>
      <c r="G42" s="79">
        <f t="shared" si="2"/>
        <v>0</v>
      </c>
      <c r="H42" s="80"/>
    </row>
    <row r="43" spans="1:10" ht="34.5" customHeight="1">
      <c r="A43" s="73" t="s">
        <v>344</v>
      </c>
      <c r="B43" s="82">
        <v>2200</v>
      </c>
      <c r="C43" s="75">
        <f>SUM(C19,C27,C36,C40)</f>
        <v>6391</v>
      </c>
      <c r="D43" s="75">
        <f t="shared" ref="D43:F43" si="4">SUM(D19,D27,D36,D40)</f>
        <v>7876</v>
      </c>
      <c r="E43" s="75">
        <f t="shared" si="4"/>
        <v>6832</v>
      </c>
      <c r="F43" s="75">
        <f t="shared" si="4"/>
        <v>7876</v>
      </c>
      <c r="G43" s="75">
        <f>F43-E43</f>
        <v>1044</v>
      </c>
      <c r="H43" s="76">
        <f t="shared" si="3"/>
        <v>115.28103044496487</v>
      </c>
    </row>
    <row r="44" spans="1:10" s="86" customFormat="1">
      <c r="A44" s="84"/>
      <c r="B44" s="85"/>
      <c r="C44" s="85"/>
      <c r="D44" s="85"/>
      <c r="E44" s="85"/>
      <c r="F44" s="85"/>
      <c r="G44" s="85"/>
      <c r="H44" s="85"/>
    </row>
    <row r="45" spans="1:10" s="292" customFormat="1" ht="27.75" customHeight="1">
      <c r="A45" s="276" t="s">
        <v>481</v>
      </c>
      <c r="B45" s="303"/>
      <c r="C45" s="459" t="s">
        <v>140</v>
      </c>
      <c r="D45" s="459"/>
      <c r="E45" s="304"/>
      <c r="F45" s="460" t="s">
        <v>541</v>
      </c>
      <c r="G45" s="460"/>
      <c r="H45" s="460"/>
    </row>
    <row r="46" spans="1:10" s="307" customFormat="1" ht="15.75">
      <c r="A46" s="305" t="s">
        <v>368</v>
      </c>
      <c r="B46" s="306"/>
      <c r="C46" s="456" t="s">
        <v>374</v>
      </c>
      <c r="D46" s="456"/>
      <c r="E46" s="306"/>
      <c r="F46" s="457" t="s">
        <v>373</v>
      </c>
      <c r="G46" s="457"/>
      <c r="H46" s="457"/>
    </row>
    <row r="47" spans="1:10" s="67" customFormat="1">
      <c r="A47" s="87"/>
      <c r="B47" s="85"/>
      <c r="C47" s="85"/>
      <c r="D47" s="85"/>
      <c r="E47" s="85"/>
      <c r="F47" s="85"/>
      <c r="G47" s="85"/>
      <c r="H47" s="85"/>
      <c r="I47" s="66"/>
      <c r="J47" s="66"/>
    </row>
    <row r="48" spans="1:10" s="67" customFormat="1">
      <c r="A48" s="87"/>
      <c r="B48" s="85"/>
      <c r="C48" s="85"/>
      <c r="D48" s="85"/>
      <c r="E48" s="85"/>
      <c r="F48" s="85"/>
      <c r="G48" s="85"/>
      <c r="H48" s="85"/>
      <c r="I48" s="66"/>
      <c r="J48" s="66"/>
    </row>
    <row r="49" spans="1:10" s="67" customFormat="1">
      <c r="A49" s="87"/>
      <c r="B49" s="85"/>
      <c r="C49" s="85"/>
      <c r="D49" s="85"/>
      <c r="E49" s="85"/>
      <c r="F49" s="85"/>
      <c r="G49" s="85"/>
      <c r="H49" s="85"/>
      <c r="I49" s="66"/>
      <c r="J49" s="66"/>
    </row>
    <row r="50" spans="1:10" s="67" customFormat="1">
      <c r="A50" s="87"/>
      <c r="B50" s="85"/>
      <c r="C50" s="85"/>
      <c r="D50" s="85"/>
      <c r="E50" s="85"/>
      <c r="F50" s="85"/>
      <c r="G50" s="85"/>
      <c r="H50" s="85"/>
      <c r="I50" s="66"/>
      <c r="J50" s="66"/>
    </row>
    <row r="51" spans="1:10" s="67" customFormat="1">
      <c r="A51" s="87"/>
      <c r="B51" s="85"/>
      <c r="C51" s="85"/>
      <c r="D51" s="85"/>
      <c r="E51" s="85"/>
      <c r="F51" s="85"/>
      <c r="G51" s="85"/>
      <c r="H51" s="85"/>
      <c r="I51" s="66"/>
      <c r="J51" s="66"/>
    </row>
    <row r="52" spans="1:10" s="67" customFormat="1">
      <c r="A52" s="87"/>
      <c r="B52" s="85"/>
      <c r="C52" s="85"/>
      <c r="D52" s="85"/>
      <c r="E52" s="85"/>
      <c r="F52" s="85"/>
      <c r="G52" s="85"/>
      <c r="H52" s="85"/>
      <c r="I52" s="66"/>
      <c r="J52" s="66"/>
    </row>
    <row r="53" spans="1:10" s="67" customFormat="1">
      <c r="A53" s="87"/>
      <c r="B53" s="85"/>
      <c r="C53" s="85"/>
      <c r="D53" s="85"/>
      <c r="E53" s="85"/>
      <c r="F53" s="85"/>
      <c r="G53" s="85"/>
      <c r="H53" s="85"/>
      <c r="I53" s="66"/>
      <c r="J53" s="66"/>
    </row>
    <row r="54" spans="1:10" s="67" customFormat="1">
      <c r="A54" s="87"/>
      <c r="B54" s="85"/>
      <c r="C54" s="85"/>
      <c r="D54" s="85"/>
      <c r="E54" s="85"/>
      <c r="F54" s="85"/>
      <c r="G54" s="85"/>
      <c r="H54" s="85"/>
      <c r="I54" s="66"/>
      <c r="J54" s="66"/>
    </row>
    <row r="55" spans="1:10" s="67" customFormat="1">
      <c r="A55" s="87"/>
      <c r="B55" s="85"/>
      <c r="C55" s="85"/>
      <c r="D55" s="85"/>
      <c r="E55" s="85"/>
      <c r="F55" s="85"/>
      <c r="G55" s="85"/>
      <c r="H55" s="85"/>
      <c r="I55" s="66"/>
      <c r="J55" s="66"/>
    </row>
    <row r="56" spans="1:10" s="67" customFormat="1">
      <c r="A56" s="87"/>
      <c r="B56" s="85"/>
      <c r="C56" s="85"/>
      <c r="D56" s="85"/>
      <c r="E56" s="85"/>
      <c r="F56" s="85"/>
      <c r="G56" s="85"/>
      <c r="H56" s="85"/>
      <c r="I56" s="66"/>
      <c r="J56" s="66"/>
    </row>
    <row r="57" spans="1:10" s="67" customFormat="1">
      <c r="A57" s="87"/>
      <c r="B57" s="85"/>
      <c r="C57" s="85"/>
      <c r="D57" s="85"/>
      <c r="E57" s="85"/>
      <c r="F57" s="85"/>
      <c r="G57" s="85"/>
      <c r="H57" s="85"/>
      <c r="I57" s="66"/>
      <c r="J57" s="66"/>
    </row>
    <row r="58" spans="1:10" s="67" customFormat="1">
      <c r="A58" s="87"/>
      <c r="B58" s="85"/>
      <c r="C58" s="85"/>
      <c r="D58" s="85"/>
      <c r="E58" s="85"/>
      <c r="F58" s="85"/>
      <c r="G58" s="85"/>
      <c r="H58" s="85"/>
      <c r="I58" s="66"/>
      <c r="J58" s="66"/>
    </row>
    <row r="59" spans="1:10" s="67" customFormat="1">
      <c r="A59" s="87"/>
      <c r="B59" s="85"/>
      <c r="C59" s="85"/>
      <c r="D59" s="85"/>
      <c r="E59" s="85"/>
      <c r="F59" s="85"/>
      <c r="G59" s="85"/>
      <c r="H59" s="85"/>
      <c r="I59" s="66"/>
      <c r="J59" s="66"/>
    </row>
    <row r="60" spans="1:10" s="67" customFormat="1">
      <c r="A60" s="87"/>
      <c r="B60" s="85"/>
      <c r="C60" s="85"/>
      <c r="D60" s="85"/>
      <c r="E60" s="85"/>
      <c r="F60" s="85"/>
      <c r="G60" s="85"/>
      <c r="H60" s="85"/>
      <c r="I60" s="66"/>
      <c r="J60" s="66"/>
    </row>
    <row r="61" spans="1:10" s="67" customFormat="1">
      <c r="A61" s="87"/>
      <c r="B61" s="85"/>
      <c r="C61" s="85"/>
      <c r="D61" s="85"/>
      <c r="E61" s="85"/>
      <c r="F61" s="85"/>
      <c r="G61" s="85"/>
      <c r="H61" s="85"/>
      <c r="I61" s="66"/>
      <c r="J61" s="66"/>
    </row>
    <row r="62" spans="1:10" s="67" customFormat="1">
      <c r="A62" s="87"/>
      <c r="B62" s="85"/>
      <c r="C62" s="85"/>
      <c r="D62" s="85"/>
      <c r="E62" s="85"/>
      <c r="F62" s="85"/>
      <c r="G62" s="85"/>
      <c r="H62" s="85"/>
      <c r="I62" s="66"/>
      <c r="J62" s="66"/>
    </row>
    <row r="63" spans="1:10" s="67" customFormat="1">
      <c r="A63" s="87"/>
      <c r="B63" s="85"/>
      <c r="C63" s="85"/>
      <c r="D63" s="85"/>
      <c r="E63" s="85"/>
      <c r="F63" s="85"/>
      <c r="G63" s="85"/>
      <c r="H63" s="85"/>
      <c r="I63" s="66"/>
      <c r="J63" s="66"/>
    </row>
    <row r="64" spans="1:10" s="67" customFormat="1">
      <c r="A64" s="87"/>
      <c r="B64" s="85"/>
      <c r="C64" s="85"/>
      <c r="D64" s="85"/>
      <c r="E64" s="85"/>
      <c r="F64" s="85"/>
      <c r="G64" s="85"/>
      <c r="H64" s="85"/>
      <c r="I64" s="66"/>
      <c r="J64" s="66"/>
    </row>
    <row r="65" spans="1:10" s="67" customFormat="1">
      <c r="A65" s="87"/>
      <c r="B65" s="85"/>
      <c r="C65" s="85"/>
      <c r="D65" s="85"/>
      <c r="E65" s="85"/>
      <c r="F65" s="85"/>
      <c r="G65" s="85"/>
      <c r="H65" s="85"/>
      <c r="I65" s="66"/>
      <c r="J65" s="66"/>
    </row>
    <row r="66" spans="1:10" s="67" customFormat="1">
      <c r="A66" s="87"/>
      <c r="B66" s="85"/>
      <c r="C66" s="85"/>
      <c r="D66" s="85"/>
      <c r="E66" s="85"/>
      <c r="F66" s="85"/>
      <c r="G66" s="85"/>
      <c r="H66" s="85"/>
      <c r="I66" s="66"/>
      <c r="J66" s="66"/>
    </row>
    <row r="67" spans="1:10" s="67" customFormat="1">
      <c r="A67" s="87"/>
      <c r="B67" s="85"/>
      <c r="C67" s="85"/>
      <c r="D67" s="85"/>
      <c r="E67" s="85"/>
      <c r="F67" s="85"/>
      <c r="G67" s="85"/>
      <c r="H67" s="85"/>
      <c r="I67" s="66"/>
      <c r="J67" s="66"/>
    </row>
    <row r="68" spans="1:10" s="67" customFormat="1">
      <c r="A68" s="87"/>
      <c r="B68" s="85"/>
      <c r="C68" s="85"/>
      <c r="D68" s="85"/>
      <c r="E68" s="85"/>
      <c r="F68" s="85"/>
      <c r="G68" s="85"/>
      <c r="H68" s="85"/>
      <c r="I68" s="66"/>
      <c r="J68" s="66"/>
    </row>
    <row r="69" spans="1:10" s="67" customFormat="1">
      <c r="A69" s="87"/>
      <c r="B69" s="85"/>
      <c r="C69" s="85"/>
      <c r="D69" s="85"/>
      <c r="E69" s="85"/>
      <c r="F69" s="85"/>
      <c r="G69" s="85"/>
      <c r="H69" s="85"/>
      <c r="I69" s="66"/>
      <c r="J69" s="66"/>
    </row>
    <row r="70" spans="1:10" s="67" customFormat="1">
      <c r="A70" s="87"/>
      <c r="B70" s="85"/>
      <c r="C70" s="85"/>
      <c r="D70" s="85"/>
      <c r="E70" s="85"/>
      <c r="F70" s="85"/>
      <c r="G70" s="85"/>
      <c r="H70" s="85"/>
      <c r="I70" s="66"/>
      <c r="J70" s="66"/>
    </row>
    <row r="71" spans="1:10" s="67" customFormat="1">
      <c r="A71" s="87"/>
      <c r="B71" s="85"/>
      <c r="C71" s="85"/>
      <c r="D71" s="85"/>
      <c r="E71" s="85"/>
      <c r="F71" s="85"/>
      <c r="G71" s="85"/>
      <c r="H71" s="85"/>
      <c r="I71" s="66"/>
      <c r="J71" s="66"/>
    </row>
    <row r="72" spans="1:10" s="67" customFormat="1">
      <c r="A72" s="87"/>
      <c r="B72" s="85"/>
      <c r="C72" s="85"/>
      <c r="D72" s="85"/>
      <c r="E72" s="85"/>
      <c r="F72" s="85"/>
      <c r="G72" s="85"/>
      <c r="H72" s="85"/>
      <c r="I72" s="66"/>
      <c r="J72" s="66"/>
    </row>
    <row r="73" spans="1:10" s="67" customFormat="1">
      <c r="A73" s="87"/>
      <c r="B73" s="85"/>
      <c r="C73" s="85"/>
      <c r="D73" s="85"/>
      <c r="E73" s="85"/>
      <c r="F73" s="85"/>
      <c r="G73" s="85"/>
      <c r="H73" s="85"/>
      <c r="I73" s="66"/>
      <c r="J73" s="66"/>
    </row>
    <row r="74" spans="1:10" s="67" customFormat="1">
      <c r="A74" s="87"/>
      <c r="B74" s="85"/>
      <c r="C74" s="85"/>
      <c r="D74" s="85"/>
      <c r="E74" s="85"/>
      <c r="F74" s="85"/>
      <c r="G74" s="85"/>
      <c r="H74" s="85"/>
      <c r="I74" s="66"/>
      <c r="J74" s="66"/>
    </row>
    <row r="75" spans="1:10" s="67" customFormat="1">
      <c r="A75" s="87"/>
      <c r="B75" s="85"/>
      <c r="C75" s="85"/>
      <c r="D75" s="85"/>
      <c r="E75" s="85"/>
      <c r="F75" s="85"/>
      <c r="G75" s="85"/>
      <c r="H75" s="85"/>
      <c r="I75" s="66"/>
      <c r="J75" s="66"/>
    </row>
    <row r="76" spans="1:10" s="67" customFormat="1">
      <c r="A76" s="87"/>
      <c r="B76" s="85"/>
      <c r="C76" s="85"/>
      <c r="D76" s="85"/>
      <c r="E76" s="85"/>
      <c r="F76" s="85"/>
      <c r="G76" s="85"/>
      <c r="H76" s="85"/>
      <c r="I76" s="66"/>
      <c r="J76" s="66"/>
    </row>
    <row r="77" spans="1:10" s="67" customFormat="1">
      <c r="A77" s="87"/>
      <c r="B77" s="85"/>
      <c r="C77" s="85"/>
      <c r="D77" s="85"/>
      <c r="E77" s="85"/>
      <c r="F77" s="85"/>
      <c r="G77" s="85"/>
      <c r="H77" s="85"/>
      <c r="I77" s="66"/>
      <c r="J77" s="66"/>
    </row>
    <row r="78" spans="1:10" s="67" customFormat="1">
      <c r="A78" s="87"/>
      <c r="B78" s="85"/>
      <c r="C78" s="85"/>
      <c r="D78" s="85"/>
      <c r="E78" s="85"/>
      <c r="F78" s="85"/>
      <c r="G78" s="85"/>
      <c r="H78" s="85"/>
      <c r="I78" s="66"/>
      <c r="J78" s="66"/>
    </row>
    <row r="79" spans="1:10" s="67" customFormat="1">
      <c r="A79" s="87"/>
      <c r="B79" s="85"/>
      <c r="C79" s="85"/>
      <c r="D79" s="85"/>
      <c r="E79" s="85"/>
      <c r="F79" s="85"/>
      <c r="G79" s="85"/>
      <c r="H79" s="85"/>
      <c r="I79" s="66"/>
      <c r="J79" s="66"/>
    </row>
    <row r="80" spans="1:10" s="67" customFormat="1">
      <c r="A80" s="87"/>
      <c r="B80" s="85"/>
      <c r="C80" s="85"/>
      <c r="D80" s="85"/>
      <c r="E80" s="85"/>
      <c r="F80" s="85"/>
      <c r="G80" s="85"/>
      <c r="H80" s="85"/>
      <c r="I80" s="66"/>
      <c r="J80" s="66"/>
    </row>
    <row r="81" spans="1:10" s="67" customFormat="1">
      <c r="A81" s="87"/>
      <c r="B81" s="85"/>
      <c r="C81" s="85"/>
      <c r="D81" s="85"/>
      <c r="E81" s="85"/>
      <c r="F81" s="85"/>
      <c r="G81" s="85"/>
      <c r="H81" s="85"/>
      <c r="I81" s="66"/>
      <c r="J81" s="66"/>
    </row>
    <row r="82" spans="1:10" s="67" customFormat="1">
      <c r="A82" s="87"/>
      <c r="B82" s="85"/>
      <c r="C82" s="85"/>
      <c r="D82" s="85"/>
      <c r="E82" s="85"/>
      <c r="F82" s="85"/>
      <c r="G82" s="85"/>
      <c r="H82" s="85"/>
      <c r="I82" s="66"/>
      <c r="J82" s="66"/>
    </row>
    <row r="83" spans="1:10" s="67" customFormat="1">
      <c r="A83" s="87"/>
      <c r="B83" s="85"/>
      <c r="C83" s="85"/>
      <c r="D83" s="85"/>
      <c r="E83" s="85"/>
      <c r="F83" s="85"/>
      <c r="G83" s="85"/>
      <c r="H83" s="85"/>
      <c r="I83" s="66"/>
      <c r="J83" s="66"/>
    </row>
    <row r="84" spans="1:10" s="67" customFormat="1">
      <c r="A84" s="87"/>
      <c r="B84" s="85"/>
      <c r="C84" s="85"/>
      <c r="D84" s="85"/>
      <c r="E84" s="85"/>
      <c r="F84" s="85"/>
      <c r="G84" s="85"/>
      <c r="H84" s="85"/>
      <c r="I84" s="66"/>
      <c r="J84" s="66"/>
    </row>
    <row r="85" spans="1:10" s="67" customFormat="1">
      <c r="A85" s="87"/>
      <c r="B85" s="85"/>
      <c r="C85" s="85"/>
      <c r="D85" s="85"/>
      <c r="E85" s="85"/>
      <c r="F85" s="85"/>
      <c r="G85" s="85"/>
      <c r="H85" s="85"/>
      <c r="I85" s="66"/>
      <c r="J85" s="66"/>
    </row>
    <row r="86" spans="1:10" s="67" customFormat="1">
      <c r="A86" s="87"/>
      <c r="B86" s="85"/>
      <c r="C86" s="85"/>
      <c r="D86" s="85"/>
      <c r="E86" s="85"/>
      <c r="F86" s="85"/>
      <c r="G86" s="85"/>
      <c r="H86" s="85"/>
      <c r="I86" s="66"/>
      <c r="J86" s="66"/>
    </row>
    <row r="87" spans="1:10" s="67" customFormat="1">
      <c r="A87" s="87"/>
      <c r="B87" s="85"/>
      <c r="C87" s="85"/>
      <c r="D87" s="85"/>
      <c r="E87" s="85"/>
      <c r="F87" s="85"/>
      <c r="G87" s="85"/>
      <c r="H87" s="85"/>
      <c r="I87" s="66"/>
      <c r="J87" s="66"/>
    </row>
    <row r="88" spans="1:10" s="67" customFormat="1">
      <c r="A88" s="87"/>
      <c r="B88" s="85"/>
      <c r="C88" s="85"/>
      <c r="D88" s="85"/>
      <c r="E88" s="85"/>
      <c r="F88" s="85"/>
      <c r="G88" s="85"/>
      <c r="H88" s="85"/>
      <c r="I88" s="66"/>
      <c r="J88" s="66"/>
    </row>
    <row r="89" spans="1:10" s="67" customFormat="1">
      <c r="A89" s="87"/>
      <c r="B89" s="85"/>
      <c r="C89" s="85"/>
      <c r="D89" s="85"/>
      <c r="E89" s="85"/>
      <c r="F89" s="85"/>
      <c r="G89" s="85"/>
      <c r="H89" s="85"/>
      <c r="I89" s="66"/>
      <c r="J89" s="66"/>
    </row>
    <row r="90" spans="1:10" s="67" customFormat="1">
      <c r="A90" s="87"/>
      <c r="B90" s="85"/>
      <c r="C90" s="85"/>
      <c r="D90" s="85"/>
      <c r="E90" s="85"/>
      <c r="F90" s="85"/>
      <c r="G90" s="85"/>
      <c r="H90" s="85"/>
      <c r="I90" s="66"/>
      <c r="J90" s="66"/>
    </row>
    <row r="91" spans="1:10" s="67" customFormat="1">
      <c r="A91" s="87"/>
      <c r="B91" s="85"/>
      <c r="C91" s="85"/>
      <c r="D91" s="85"/>
      <c r="E91" s="85"/>
      <c r="F91" s="85"/>
      <c r="G91" s="85"/>
      <c r="H91" s="85"/>
      <c r="I91" s="66"/>
      <c r="J91" s="66"/>
    </row>
    <row r="92" spans="1:10" s="67" customFormat="1">
      <c r="A92" s="87"/>
      <c r="B92" s="85"/>
      <c r="C92" s="85"/>
      <c r="D92" s="85"/>
      <c r="E92" s="85"/>
      <c r="F92" s="85"/>
      <c r="G92" s="85"/>
      <c r="H92" s="85"/>
      <c r="I92" s="66"/>
      <c r="J92" s="66"/>
    </row>
    <row r="93" spans="1:10" s="67" customFormat="1">
      <c r="A93" s="87"/>
      <c r="B93" s="85"/>
      <c r="C93" s="85"/>
      <c r="D93" s="85"/>
      <c r="E93" s="85"/>
      <c r="F93" s="85"/>
      <c r="G93" s="85"/>
      <c r="H93" s="85"/>
      <c r="I93" s="66"/>
      <c r="J93" s="66"/>
    </row>
    <row r="94" spans="1:10" s="67" customFormat="1">
      <c r="A94" s="87"/>
      <c r="B94" s="85"/>
      <c r="C94" s="85"/>
      <c r="D94" s="85"/>
      <c r="E94" s="85"/>
      <c r="F94" s="85"/>
      <c r="G94" s="85"/>
      <c r="H94" s="85"/>
      <c r="I94" s="66"/>
      <c r="J94" s="66"/>
    </row>
    <row r="95" spans="1:10" s="67" customFormat="1">
      <c r="A95" s="87"/>
      <c r="B95" s="85"/>
      <c r="C95" s="85"/>
      <c r="D95" s="85"/>
      <c r="E95" s="85"/>
      <c r="F95" s="85"/>
      <c r="G95" s="85"/>
      <c r="H95" s="85"/>
      <c r="I95" s="66"/>
      <c r="J95" s="66"/>
    </row>
    <row r="96" spans="1:10" s="67" customFormat="1">
      <c r="A96" s="87"/>
      <c r="B96" s="85"/>
      <c r="C96" s="85"/>
      <c r="D96" s="85"/>
      <c r="E96" s="85"/>
      <c r="F96" s="85"/>
      <c r="G96" s="85"/>
      <c r="H96" s="85"/>
      <c r="I96" s="66"/>
      <c r="J96" s="66"/>
    </row>
    <row r="97" spans="1:10" s="67" customFormat="1">
      <c r="A97" s="87"/>
      <c r="B97" s="85"/>
      <c r="C97" s="85"/>
      <c r="D97" s="85"/>
      <c r="E97" s="85"/>
      <c r="F97" s="85"/>
      <c r="G97" s="85"/>
      <c r="H97" s="85"/>
      <c r="I97" s="66"/>
      <c r="J97" s="66"/>
    </row>
    <row r="98" spans="1:10" s="67" customFormat="1">
      <c r="A98" s="87"/>
      <c r="B98" s="85"/>
      <c r="C98" s="85"/>
      <c r="D98" s="85"/>
      <c r="E98" s="85"/>
      <c r="F98" s="85"/>
      <c r="G98" s="85"/>
      <c r="H98" s="85"/>
      <c r="I98" s="66"/>
      <c r="J98" s="66"/>
    </row>
    <row r="99" spans="1:10" s="67" customFormat="1">
      <c r="A99" s="87"/>
      <c r="B99" s="85"/>
      <c r="C99" s="85"/>
      <c r="D99" s="85"/>
      <c r="E99" s="85"/>
      <c r="F99" s="85"/>
      <c r="G99" s="85"/>
      <c r="H99" s="85"/>
      <c r="I99" s="66"/>
      <c r="J99" s="66"/>
    </row>
    <row r="100" spans="1:10" s="67" customFormat="1">
      <c r="A100" s="87"/>
      <c r="B100" s="85"/>
      <c r="C100" s="85"/>
      <c r="D100" s="85"/>
      <c r="E100" s="85"/>
      <c r="F100" s="85"/>
      <c r="G100" s="85"/>
      <c r="H100" s="85"/>
      <c r="I100" s="66"/>
      <c r="J100" s="66"/>
    </row>
    <row r="101" spans="1:10" s="67" customFormat="1">
      <c r="A101" s="87"/>
      <c r="B101" s="85"/>
      <c r="C101" s="85"/>
      <c r="D101" s="85"/>
      <c r="E101" s="85"/>
      <c r="F101" s="85"/>
      <c r="G101" s="85"/>
      <c r="H101" s="85"/>
      <c r="I101" s="66"/>
      <c r="J101" s="66"/>
    </row>
    <row r="102" spans="1:10" s="67" customFormat="1">
      <c r="A102" s="87"/>
      <c r="B102" s="85"/>
      <c r="C102" s="85"/>
      <c r="D102" s="85"/>
      <c r="E102" s="85"/>
      <c r="F102" s="85"/>
      <c r="G102" s="85"/>
      <c r="H102" s="85"/>
      <c r="I102" s="66"/>
      <c r="J102" s="66"/>
    </row>
    <row r="103" spans="1:10" s="67" customFormat="1">
      <c r="A103" s="87"/>
      <c r="B103" s="85"/>
      <c r="C103" s="85"/>
      <c r="D103" s="85"/>
      <c r="E103" s="85"/>
      <c r="F103" s="85"/>
      <c r="G103" s="85"/>
      <c r="H103" s="85"/>
      <c r="I103" s="66"/>
      <c r="J103" s="66"/>
    </row>
    <row r="104" spans="1:10" s="67" customFormat="1">
      <c r="A104" s="87"/>
      <c r="B104" s="85"/>
      <c r="C104" s="85"/>
      <c r="D104" s="85"/>
      <c r="E104" s="85"/>
      <c r="F104" s="85"/>
      <c r="G104" s="85"/>
      <c r="H104" s="85"/>
      <c r="I104" s="66"/>
      <c r="J104" s="66"/>
    </row>
    <row r="105" spans="1:10" s="67" customFormat="1">
      <c r="A105" s="87"/>
      <c r="B105" s="85"/>
      <c r="C105" s="85"/>
      <c r="D105" s="85"/>
      <c r="E105" s="85"/>
      <c r="F105" s="85"/>
      <c r="G105" s="85"/>
      <c r="H105" s="85"/>
      <c r="I105" s="66"/>
      <c r="J105" s="66"/>
    </row>
    <row r="106" spans="1:10" s="67" customFormat="1">
      <c r="A106" s="87"/>
      <c r="B106" s="85"/>
      <c r="C106" s="85"/>
      <c r="D106" s="85"/>
      <c r="E106" s="85"/>
      <c r="F106" s="85"/>
      <c r="G106" s="85"/>
      <c r="H106" s="85"/>
      <c r="I106" s="66"/>
      <c r="J106" s="66"/>
    </row>
    <row r="107" spans="1:10" s="67" customFormat="1">
      <c r="A107" s="87"/>
      <c r="B107" s="85"/>
      <c r="C107" s="85"/>
      <c r="D107" s="85"/>
      <c r="E107" s="85"/>
      <c r="F107" s="85"/>
      <c r="G107" s="85"/>
      <c r="H107" s="85"/>
      <c r="I107" s="66"/>
      <c r="J107" s="66"/>
    </row>
    <row r="108" spans="1:10" s="67" customFormat="1">
      <c r="A108" s="87"/>
      <c r="B108" s="85"/>
      <c r="C108" s="85"/>
      <c r="D108" s="85"/>
      <c r="E108" s="85"/>
      <c r="F108" s="85"/>
      <c r="G108" s="85"/>
      <c r="H108" s="85"/>
      <c r="I108" s="66"/>
      <c r="J108" s="66"/>
    </row>
    <row r="109" spans="1:10" s="67" customFormat="1">
      <c r="A109" s="87"/>
      <c r="B109" s="85"/>
      <c r="C109" s="85"/>
      <c r="D109" s="85"/>
      <c r="E109" s="85"/>
      <c r="F109" s="85"/>
      <c r="G109" s="85"/>
      <c r="H109" s="85"/>
      <c r="I109" s="66"/>
      <c r="J109" s="66"/>
    </row>
    <row r="110" spans="1:10" s="67" customFormat="1">
      <c r="A110" s="87"/>
      <c r="B110" s="85"/>
      <c r="C110" s="85"/>
      <c r="D110" s="85"/>
      <c r="E110" s="85"/>
      <c r="F110" s="85"/>
      <c r="G110" s="85"/>
      <c r="H110" s="85"/>
      <c r="I110" s="66"/>
      <c r="J110" s="66"/>
    </row>
    <row r="111" spans="1:10" s="67" customFormat="1">
      <c r="A111" s="87"/>
      <c r="B111" s="85"/>
      <c r="C111" s="85"/>
      <c r="D111" s="85"/>
      <c r="E111" s="85"/>
      <c r="F111" s="85"/>
      <c r="G111" s="85"/>
      <c r="H111" s="85"/>
      <c r="I111" s="66"/>
      <c r="J111" s="66"/>
    </row>
    <row r="112" spans="1:10" s="67" customFormat="1">
      <c r="A112" s="88"/>
      <c r="I112" s="66"/>
      <c r="J112" s="66"/>
    </row>
    <row r="113" spans="1:10" s="67" customFormat="1">
      <c r="A113" s="88"/>
      <c r="I113" s="66"/>
      <c r="J113" s="66"/>
    </row>
    <row r="114" spans="1:10" s="67" customFormat="1">
      <c r="A114" s="88"/>
      <c r="I114" s="66"/>
      <c r="J114" s="66"/>
    </row>
    <row r="115" spans="1:10" s="67" customFormat="1">
      <c r="A115" s="88"/>
      <c r="I115" s="66"/>
      <c r="J115" s="66"/>
    </row>
    <row r="116" spans="1:10" s="67" customFormat="1">
      <c r="A116" s="88"/>
      <c r="I116" s="66"/>
      <c r="J116" s="66"/>
    </row>
    <row r="117" spans="1:10" s="67" customFormat="1">
      <c r="A117" s="88"/>
      <c r="I117" s="66"/>
      <c r="J117" s="66"/>
    </row>
    <row r="118" spans="1:10" s="67" customFormat="1">
      <c r="A118" s="88"/>
      <c r="I118" s="66"/>
      <c r="J118" s="66"/>
    </row>
    <row r="119" spans="1:10" s="67" customFormat="1">
      <c r="A119" s="88"/>
      <c r="I119" s="66"/>
      <c r="J119" s="66"/>
    </row>
    <row r="120" spans="1:10" s="67" customFormat="1">
      <c r="A120" s="88"/>
      <c r="I120" s="66"/>
      <c r="J120" s="66"/>
    </row>
    <row r="121" spans="1:10" s="67" customFormat="1">
      <c r="A121" s="88"/>
      <c r="I121" s="66"/>
      <c r="J121" s="66"/>
    </row>
    <row r="122" spans="1:10" s="67" customFormat="1">
      <c r="A122" s="88"/>
      <c r="I122" s="66"/>
      <c r="J122" s="66"/>
    </row>
    <row r="123" spans="1:10" s="67" customFormat="1">
      <c r="A123" s="88"/>
      <c r="I123" s="66"/>
      <c r="J123" s="66"/>
    </row>
    <row r="124" spans="1:10" s="67" customFormat="1">
      <c r="A124" s="88"/>
      <c r="I124" s="66"/>
      <c r="J124" s="66"/>
    </row>
    <row r="125" spans="1:10" s="67" customFormat="1">
      <c r="A125" s="88"/>
      <c r="I125" s="66"/>
      <c r="J125" s="66"/>
    </row>
    <row r="126" spans="1:10" s="67" customFormat="1">
      <c r="A126" s="88"/>
      <c r="I126" s="66"/>
      <c r="J126" s="66"/>
    </row>
    <row r="127" spans="1:10" s="67" customFormat="1">
      <c r="A127" s="88"/>
      <c r="I127" s="66"/>
      <c r="J127" s="66"/>
    </row>
    <row r="128" spans="1:10" s="67" customFormat="1">
      <c r="A128" s="88"/>
      <c r="I128" s="66"/>
      <c r="J128" s="66"/>
    </row>
    <row r="129" spans="1:10" s="67" customFormat="1">
      <c r="A129" s="88"/>
      <c r="I129" s="66"/>
      <c r="J129" s="66"/>
    </row>
    <row r="130" spans="1:10" s="67" customFormat="1">
      <c r="A130" s="88"/>
      <c r="I130" s="66"/>
      <c r="J130" s="66"/>
    </row>
    <row r="131" spans="1:10" s="67" customFormat="1">
      <c r="A131" s="88"/>
      <c r="I131" s="66"/>
      <c r="J131" s="66"/>
    </row>
    <row r="132" spans="1:10" s="67" customFormat="1">
      <c r="A132" s="88"/>
      <c r="I132" s="66"/>
      <c r="J132" s="66"/>
    </row>
    <row r="133" spans="1:10" s="67" customFormat="1">
      <c r="A133" s="88"/>
      <c r="I133" s="66"/>
      <c r="J133" s="66"/>
    </row>
    <row r="134" spans="1:10" s="67" customFormat="1">
      <c r="A134" s="88"/>
      <c r="I134" s="66"/>
      <c r="J134" s="66"/>
    </row>
    <row r="135" spans="1:10" s="67" customFormat="1">
      <c r="A135" s="88"/>
      <c r="I135" s="66"/>
      <c r="J135" s="66"/>
    </row>
    <row r="136" spans="1:10" s="67" customFormat="1">
      <c r="A136" s="88"/>
      <c r="I136" s="66"/>
      <c r="J136" s="66"/>
    </row>
    <row r="137" spans="1:10" s="67" customFormat="1">
      <c r="A137" s="88"/>
      <c r="I137" s="66"/>
      <c r="J137" s="66"/>
    </row>
    <row r="138" spans="1:10" s="67" customFormat="1">
      <c r="A138" s="88"/>
      <c r="I138" s="66"/>
      <c r="J138" s="66"/>
    </row>
    <row r="139" spans="1:10" s="67" customFormat="1">
      <c r="A139" s="88"/>
      <c r="I139" s="66"/>
      <c r="J139" s="66"/>
    </row>
    <row r="140" spans="1:10" s="67" customFormat="1">
      <c r="A140" s="88"/>
      <c r="I140" s="66"/>
      <c r="J140" s="66"/>
    </row>
    <row r="141" spans="1:10" s="67" customFormat="1">
      <c r="A141" s="88"/>
      <c r="I141" s="66"/>
      <c r="J141" s="66"/>
    </row>
    <row r="142" spans="1:10" s="67" customFormat="1">
      <c r="A142" s="88"/>
      <c r="I142" s="66"/>
      <c r="J142" s="66"/>
    </row>
    <row r="143" spans="1:10" s="67" customFormat="1">
      <c r="A143" s="88"/>
      <c r="I143" s="66"/>
      <c r="J143" s="66"/>
    </row>
    <row r="144" spans="1:10" s="67" customFormat="1">
      <c r="A144" s="88"/>
      <c r="I144" s="66"/>
      <c r="J144" s="66"/>
    </row>
    <row r="145" spans="1:10" s="67" customFormat="1">
      <c r="A145" s="88"/>
      <c r="I145" s="66"/>
      <c r="J145" s="66"/>
    </row>
    <row r="146" spans="1:10" s="67" customFormat="1">
      <c r="A146" s="88"/>
      <c r="I146" s="66"/>
      <c r="J146" s="66"/>
    </row>
    <row r="147" spans="1:10" s="67" customFormat="1">
      <c r="A147" s="88"/>
      <c r="I147" s="66"/>
      <c r="J147" s="66"/>
    </row>
    <row r="148" spans="1:10" s="67" customFormat="1">
      <c r="A148" s="88"/>
      <c r="I148" s="66"/>
      <c r="J148" s="66"/>
    </row>
    <row r="149" spans="1:10" s="67" customFormat="1">
      <c r="A149" s="88"/>
      <c r="I149" s="66"/>
      <c r="J149" s="66"/>
    </row>
    <row r="150" spans="1:10" s="67" customFormat="1">
      <c r="A150" s="88"/>
      <c r="I150" s="66"/>
      <c r="J150" s="66"/>
    </row>
    <row r="151" spans="1:10" s="67" customFormat="1">
      <c r="A151" s="88"/>
      <c r="I151" s="66"/>
      <c r="J151" s="66"/>
    </row>
    <row r="152" spans="1:10" s="67" customFormat="1">
      <c r="A152" s="88"/>
      <c r="I152" s="66"/>
      <c r="J152" s="66"/>
    </row>
    <row r="153" spans="1:10" s="67" customFormat="1">
      <c r="A153" s="88"/>
      <c r="I153" s="66"/>
      <c r="J153" s="66"/>
    </row>
    <row r="154" spans="1:10" s="67" customFormat="1">
      <c r="A154" s="88"/>
      <c r="I154" s="66"/>
      <c r="J154" s="66"/>
    </row>
    <row r="155" spans="1:10" s="67" customFormat="1">
      <c r="A155" s="88"/>
      <c r="I155" s="66"/>
      <c r="J155" s="66"/>
    </row>
    <row r="156" spans="1:10" s="67" customFormat="1">
      <c r="A156" s="88"/>
      <c r="I156" s="66"/>
      <c r="J156" s="66"/>
    </row>
    <row r="157" spans="1:10" s="67" customFormat="1">
      <c r="A157" s="88"/>
      <c r="I157" s="66"/>
      <c r="J157" s="66"/>
    </row>
    <row r="158" spans="1:10" s="67" customFormat="1">
      <c r="A158" s="88"/>
      <c r="I158" s="66"/>
      <c r="J158" s="66"/>
    </row>
    <row r="159" spans="1:10" s="67" customFormat="1">
      <c r="A159" s="88"/>
      <c r="I159" s="66"/>
      <c r="J159" s="66"/>
    </row>
    <row r="160" spans="1:10" s="67" customFormat="1">
      <c r="A160" s="88"/>
      <c r="I160" s="66"/>
      <c r="J160" s="66"/>
    </row>
    <row r="161" spans="1:10" s="67" customFormat="1">
      <c r="A161" s="88"/>
      <c r="I161" s="66"/>
      <c r="J161" s="66"/>
    </row>
    <row r="162" spans="1:10" s="67" customFormat="1">
      <c r="A162" s="88"/>
      <c r="I162" s="66"/>
      <c r="J162" s="66"/>
    </row>
    <row r="163" spans="1:10" s="67" customFormat="1">
      <c r="A163" s="88"/>
      <c r="I163" s="66"/>
      <c r="J163" s="66"/>
    </row>
    <row r="164" spans="1:10" s="67" customFormat="1">
      <c r="A164" s="88"/>
      <c r="I164" s="66"/>
      <c r="J164" s="66"/>
    </row>
    <row r="165" spans="1:10" s="67" customFormat="1">
      <c r="A165" s="88"/>
      <c r="I165" s="66"/>
      <c r="J165" s="66"/>
    </row>
    <row r="166" spans="1:10" s="67" customFormat="1">
      <c r="A166" s="88"/>
      <c r="I166" s="66"/>
      <c r="J166" s="66"/>
    </row>
    <row r="167" spans="1:10" s="67" customFormat="1">
      <c r="A167" s="88"/>
      <c r="I167" s="66"/>
      <c r="J167" s="66"/>
    </row>
    <row r="168" spans="1:10" s="67" customFormat="1">
      <c r="A168" s="88"/>
      <c r="I168" s="66"/>
      <c r="J168" s="66"/>
    </row>
    <row r="169" spans="1:10" s="67" customFormat="1">
      <c r="A169" s="88"/>
      <c r="I169" s="66"/>
      <c r="J169" s="66"/>
    </row>
    <row r="170" spans="1:10" s="67" customFormat="1">
      <c r="A170" s="88"/>
      <c r="I170" s="66"/>
      <c r="J170" s="66"/>
    </row>
    <row r="171" spans="1:10" s="67" customFormat="1">
      <c r="A171" s="88"/>
      <c r="I171" s="66"/>
      <c r="J171" s="66"/>
    </row>
    <row r="172" spans="1:10" s="67" customFormat="1">
      <c r="A172" s="88"/>
      <c r="I172" s="66"/>
      <c r="J172" s="66"/>
    </row>
    <row r="173" spans="1:10" s="67" customFormat="1">
      <c r="A173" s="88"/>
      <c r="I173" s="66"/>
      <c r="J173" s="66"/>
    </row>
    <row r="174" spans="1:10" s="67" customFormat="1">
      <c r="A174" s="88"/>
      <c r="I174" s="66"/>
      <c r="J174" s="66"/>
    </row>
    <row r="175" spans="1:10" s="67" customFormat="1">
      <c r="A175" s="88"/>
      <c r="I175" s="66"/>
      <c r="J175" s="66"/>
    </row>
    <row r="176" spans="1:10" s="67" customFormat="1">
      <c r="A176" s="88"/>
      <c r="I176" s="66"/>
      <c r="J176" s="66"/>
    </row>
    <row r="177" spans="1:10" s="67" customFormat="1">
      <c r="A177" s="88"/>
      <c r="I177" s="66"/>
      <c r="J177" s="66"/>
    </row>
    <row r="178" spans="1:10" s="67" customFormat="1">
      <c r="A178" s="88"/>
      <c r="I178" s="66"/>
      <c r="J178" s="66"/>
    </row>
    <row r="179" spans="1:10" s="67" customFormat="1">
      <c r="A179" s="88"/>
      <c r="I179" s="66"/>
      <c r="J179" s="66"/>
    </row>
    <row r="180" spans="1:10" s="67" customFormat="1">
      <c r="A180" s="88"/>
      <c r="I180" s="66"/>
      <c r="J180" s="66"/>
    </row>
    <row r="181" spans="1:10" s="67" customFormat="1">
      <c r="A181" s="88"/>
      <c r="I181" s="66"/>
      <c r="J181" s="66"/>
    </row>
    <row r="182" spans="1:10" s="67" customFormat="1">
      <c r="A182" s="88"/>
      <c r="I182" s="66"/>
      <c r="J182" s="66"/>
    </row>
    <row r="183" spans="1:10" s="67" customFormat="1">
      <c r="A183" s="88"/>
      <c r="I183" s="66"/>
      <c r="J183" s="66"/>
    </row>
    <row r="184" spans="1:10" s="67" customFormat="1">
      <c r="A184" s="88"/>
      <c r="I184" s="66"/>
      <c r="J184" s="66"/>
    </row>
    <row r="185" spans="1:10" s="67" customFormat="1">
      <c r="A185" s="88"/>
      <c r="I185" s="66"/>
      <c r="J185" s="66"/>
    </row>
    <row r="186" spans="1:10" s="67" customFormat="1">
      <c r="A186" s="88"/>
      <c r="I186" s="66"/>
      <c r="J186" s="66"/>
    </row>
    <row r="187" spans="1:10" s="67" customFormat="1">
      <c r="A187" s="88"/>
      <c r="I187" s="66"/>
      <c r="J187" s="66"/>
    </row>
    <row r="188" spans="1:10" s="67" customFormat="1">
      <c r="A188" s="88"/>
      <c r="I188" s="66"/>
      <c r="J188" s="66"/>
    </row>
    <row r="189" spans="1:10" s="67" customFormat="1">
      <c r="A189" s="88"/>
      <c r="I189" s="66"/>
      <c r="J189" s="66"/>
    </row>
    <row r="190" spans="1:10" s="67" customFormat="1">
      <c r="A190" s="88"/>
      <c r="I190" s="66"/>
      <c r="J190" s="66"/>
    </row>
    <row r="191" spans="1:10" s="67" customFormat="1">
      <c r="A191" s="88"/>
      <c r="I191" s="66"/>
      <c r="J191" s="66"/>
    </row>
    <row r="192" spans="1:10" s="67" customFormat="1">
      <c r="A192" s="88"/>
      <c r="I192" s="66"/>
      <c r="J192" s="66"/>
    </row>
    <row r="193" spans="1:10" s="67" customFormat="1">
      <c r="A193" s="88"/>
      <c r="I193" s="66"/>
      <c r="J193" s="66"/>
    </row>
    <row r="194" spans="1:10" s="67" customFormat="1">
      <c r="A194" s="88"/>
      <c r="I194" s="66"/>
      <c r="J194" s="66"/>
    </row>
    <row r="195" spans="1:10" s="67" customFormat="1">
      <c r="A195" s="88"/>
      <c r="I195" s="66"/>
      <c r="J195" s="66"/>
    </row>
    <row r="196" spans="1:10" s="67" customFormat="1">
      <c r="A196" s="88"/>
      <c r="I196" s="66"/>
      <c r="J196" s="66"/>
    </row>
  </sheetData>
  <mergeCells count="12">
    <mergeCell ref="A2:H2"/>
    <mergeCell ref="C46:D46"/>
    <mergeCell ref="F46:H46"/>
    <mergeCell ref="A7:H7"/>
    <mergeCell ref="A18:H18"/>
    <mergeCell ref="C45:D45"/>
    <mergeCell ref="F45:H45"/>
    <mergeCell ref="A3:H3"/>
    <mergeCell ref="A4:A5"/>
    <mergeCell ref="B4:B5"/>
    <mergeCell ref="C4:D4"/>
    <mergeCell ref="E4:H4"/>
  </mergeCells>
  <phoneticPr fontId="3" type="noConversion"/>
  <pageMargins left="0.59055118110236227" right="0.59055118110236227" top="0.59055118110236227" bottom="0.59055118110236227" header="0.19685039370078741" footer="0.11811023622047245"/>
  <pageSetup paperSize="9" scale="65" fitToHeight="2" orientation="landscape" verticalDpi="300" r:id="rId1"/>
  <headerFooter alignWithMargins="0"/>
  <ignoredErrors>
    <ignoredError sqref="G10:H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H73"/>
  <sheetViews>
    <sheetView view="pageBreakPreview" zoomScale="75" zoomScaleNormal="75" zoomScaleSheetLayoutView="75" workbookViewId="0">
      <pane xSplit="1" ySplit="6" topLeftCell="B67" activePane="bottomRight" state="frozen"/>
      <selection activeCell="A67" sqref="A67"/>
      <selection pane="topRight" activeCell="A67" sqref="A67"/>
      <selection pane="bottomLeft" activeCell="A67" sqref="A67"/>
      <selection pane="bottomRight" activeCell="C4" sqref="C4:D4"/>
    </sheetView>
  </sheetViews>
  <sheetFormatPr defaultRowHeight="18.75"/>
  <cols>
    <col min="1" max="1" width="88" style="215" customWidth="1"/>
    <col min="2" max="2" width="15" style="215" customWidth="1"/>
    <col min="3" max="6" width="20.42578125" style="215" customWidth="1"/>
    <col min="7" max="7" width="19.28515625" style="215" customWidth="1"/>
    <col min="8" max="8" width="18.42578125" style="215" customWidth="1"/>
    <col min="9" max="16384" width="9.140625" style="215"/>
  </cols>
  <sheetData>
    <row r="1" spans="1:8">
      <c r="H1" s="219" t="s">
        <v>352</v>
      </c>
    </row>
    <row r="2" spans="1:8">
      <c r="A2" s="432" t="s">
        <v>226</v>
      </c>
      <c r="B2" s="432"/>
      <c r="C2" s="432"/>
      <c r="D2" s="432"/>
      <c r="E2" s="432"/>
      <c r="F2" s="432"/>
      <c r="G2" s="432"/>
      <c r="H2" s="432"/>
    </row>
    <row r="3" spans="1:8">
      <c r="A3" s="89"/>
      <c r="B3" s="89"/>
      <c r="C3" s="89"/>
      <c r="D3" s="399"/>
      <c r="E3" s="89"/>
      <c r="F3" s="89"/>
      <c r="G3" s="89"/>
      <c r="H3" s="89" t="s">
        <v>376</v>
      </c>
    </row>
    <row r="4" spans="1:8" ht="48" customHeight="1">
      <c r="A4" s="430" t="s">
        <v>158</v>
      </c>
      <c r="B4" s="463" t="s">
        <v>0</v>
      </c>
      <c r="C4" s="430" t="s">
        <v>281</v>
      </c>
      <c r="D4" s="430"/>
      <c r="E4" s="431" t="s">
        <v>422</v>
      </c>
      <c r="F4" s="431"/>
      <c r="G4" s="431"/>
      <c r="H4" s="431"/>
    </row>
    <row r="5" spans="1:8" ht="56.25" customHeight="1">
      <c r="A5" s="430"/>
      <c r="B5" s="463"/>
      <c r="C5" s="211" t="s">
        <v>427</v>
      </c>
      <c r="D5" s="211" t="s">
        <v>423</v>
      </c>
      <c r="E5" s="211" t="s">
        <v>149</v>
      </c>
      <c r="F5" s="211" t="s">
        <v>144</v>
      </c>
      <c r="G5" s="70" t="s">
        <v>155</v>
      </c>
      <c r="H5" s="70" t="s">
        <v>156</v>
      </c>
    </row>
    <row r="6" spans="1:8" ht="22.5" customHeight="1">
      <c r="A6" s="70">
        <v>1</v>
      </c>
      <c r="B6" s="220">
        <v>2</v>
      </c>
      <c r="C6" s="70">
        <v>3</v>
      </c>
      <c r="D6" s="220">
        <v>4</v>
      </c>
      <c r="E6" s="70">
        <v>5</v>
      </c>
      <c r="F6" s="220">
        <v>6</v>
      </c>
      <c r="G6" s="70">
        <v>7</v>
      </c>
      <c r="H6" s="220">
        <v>8</v>
      </c>
    </row>
    <row r="7" spans="1:8" ht="27.75" customHeight="1">
      <c r="A7" s="221" t="s">
        <v>237</v>
      </c>
      <c r="B7" s="222"/>
      <c r="C7" s="222"/>
      <c r="D7" s="222"/>
      <c r="E7" s="222"/>
      <c r="F7" s="222"/>
      <c r="G7" s="222"/>
      <c r="H7" s="223"/>
    </row>
    <row r="8" spans="1:8" s="90" customFormat="1" ht="30" customHeight="1">
      <c r="A8" s="224" t="s">
        <v>212</v>
      </c>
      <c r="B8" s="225">
        <v>3000</v>
      </c>
      <c r="C8" s="75">
        <f>SUM(C9:C10,C12:C17)</f>
        <v>22280</v>
      </c>
      <c r="D8" s="75">
        <f>SUM(D9:D10,D12:D17)</f>
        <v>22830</v>
      </c>
      <c r="E8" s="75">
        <f>SUM(E9:E10,E12:E17)</f>
        <v>24051</v>
      </c>
      <c r="F8" s="75">
        <f>SUM(F9:F10,F12:F17)</f>
        <v>22830</v>
      </c>
      <c r="G8" s="75">
        <f>F8-E8</f>
        <v>-1221</v>
      </c>
      <c r="H8" s="76">
        <f>(F8/E8)*100</f>
        <v>94.923288012972435</v>
      </c>
    </row>
    <row r="9" spans="1:8" ht="27.75" customHeight="1">
      <c r="A9" s="81" t="s">
        <v>313</v>
      </c>
      <c r="B9" s="226">
        <v>3010</v>
      </c>
      <c r="C9" s="79">
        <v>21413</v>
      </c>
      <c r="D9" s="79">
        <v>22005</v>
      </c>
      <c r="E9" s="79">
        <v>23014</v>
      </c>
      <c r="F9" s="79">
        <v>22005</v>
      </c>
      <c r="G9" s="79">
        <f t="shared" ref="G9:G68" si="0">F9-E9</f>
        <v>-1009</v>
      </c>
      <c r="H9" s="80">
        <f t="shared" ref="H9:H68" si="1">(F9/E9)*100</f>
        <v>95.615712175197714</v>
      </c>
    </row>
    <row r="10" spans="1:8" ht="27.75" customHeight="1">
      <c r="A10" s="81" t="s">
        <v>227</v>
      </c>
      <c r="B10" s="226">
        <v>3020</v>
      </c>
      <c r="C10" s="79"/>
      <c r="D10" s="79"/>
      <c r="E10" s="79"/>
      <c r="F10" s="79"/>
      <c r="G10" s="75"/>
      <c r="H10" s="76"/>
    </row>
    <row r="11" spans="1:8" ht="27.75" customHeight="1">
      <c r="A11" s="81" t="s">
        <v>228</v>
      </c>
      <c r="B11" s="226">
        <v>3021</v>
      </c>
      <c r="C11" s="79"/>
      <c r="D11" s="79"/>
      <c r="E11" s="79"/>
      <c r="F11" s="79"/>
      <c r="G11" s="75"/>
      <c r="H11" s="76"/>
    </row>
    <row r="12" spans="1:8" ht="27.75" customHeight="1">
      <c r="A12" s="81" t="s">
        <v>312</v>
      </c>
      <c r="B12" s="226">
        <v>3030</v>
      </c>
      <c r="C12" s="79"/>
      <c r="D12" s="79"/>
      <c r="E12" s="79"/>
      <c r="F12" s="79"/>
      <c r="G12" s="75"/>
      <c r="H12" s="76"/>
    </row>
    <row r="13" spans="1:8" ht="27.75" customHeight="1">
      <c r="A13" s="81" t="s">
        <v>588</v>
      </c>
      <c r="B13" s="226">
        <v>3040</v>
      </c>
      <c r="C13" s="79"/>
      <c r="D13" s="79"/>
      <c r="E13" s="79"/>
      <c r="F13" s="79"/>
      <c r="G13" s="75"/>
      <c r="H13" s="76"/>
    </row>
    <row r="14" spans="1:8" ht="27.75" customHeight="1">
      <c r="A14" s="81" t="s">
        <v>213</v>
      </c>
      <c r="B14" s="226">
        <v>3050</v>
      </c>
      <c r="C14" s="79"/>
      <c r="D14" s="79"/>
      <c r="E14" s="79"/>
      <c r="F14" s="79"/>
      <c r="G14" s="75"/>
      <c r="H14" s="76"/>
    </row>
    <row r="15" spans="1:8" ht="27.75" customHeight="1">
      <c r="A15" s="81" t="s">
        <v>589</v>
      </c>
      <c r="B15" s="226">
        <v>3060</v>
      </c>
      <c r="C15" s="79"/>
      <c r="D15" s="79"/>
      <c r="E15" s="79"/>
      <c r="F15" s="79"/>
      <c r="G15" s="75"/>
      <c r="H15" s="76"/>
    </row>
    <row r="16" spans="1:8" ht="29.25" customHeight="1">
      <c r="A16" s="81" t="s">
        <v>377</v>
      </c>
      <c r="B16" s="226">
        <v>3070</v>
      </c>
      <c r="C16" s="79">
        <v>2</v>
      </c>
      <c r="D16" s="79">
        <v>2</v>
      </c>
      <c r="E16" s="79"/>
      <c r="F16" s="79">
        <v>2</v>
      </c>
      <c r="G16" s="79">
        <f t="shared" si="0"/>
        <v>2</v>
      </c>
      <c r="H16" s="76"/>
    </row>
    <row r="17" spans="1:8" ht="31.5" customHeight="1">
      <c r="A17" s="81" t="s">
        <v>314</v>
      </c>
      <c r="B17" s="226">
        <v>3080</v>
      </c>
      <c r="C17" s="79">
        <v>865</v>
      </c>
      <c r="D17" s="79">
        <v>823</v>
      </c>
      <c r="E17" s="79">
        <v>1037</v>
      </c>
      <c r="F17" s="79">
        <v>823</v>
      </c>
      <c r="G17" s="79">
        <f t="shared" si="0"/>
        <v>-214</v>
      </c>
      <c r="H17" s="80">
        <f t="shared" si="1"/>
        <v>79.36354869816779</v>
      </c>
    </row>
    <row r="18" spans="1:8" s="90" customFormat="1" ht="30" customHeight="1">
      <c r="A18" s="224" t="s">
        <v>221</v>
      </c>
      <c r="B18" s="225">
        <v>3100</v>
      </c>
      <c r="C18" s="75">
        <f>SUM(C19:C20,C21,C32,C33)</f>
        <v>-21958</v>
      </c>
      <c r="D18" s="75">
        <f>SUM(D19:D20,D21,D32,D33)</f>
        <v>-22338</v>
      </c>
      <c r="E18" s="75">
        <f>SUM(E19:E20,E21,E32,E33)</f>
        <v>-23637</v>
      </c>
      <c r="F18" s="75">
        <f>SUM(F19:F20,F21,F32,F33)</f>
        <v>-22338</v>
      </c>
      <c r="G18" s="75">
        <f t="shared" si="0"/>
        <v>1299</v>
      </c>
      <c r="H18" s="76">
        <f t="shared" si="1"/>
        <v>94.50437872826501</v>
      </c>
    </row>
    <row r="19" spans="1:8" ht="27.75" customHeight="1">
      <c r="A19" s="81" t="s">
        <v>216</v>
      </c>
      <c r="B19" s="226">
        <v>3110</v>
      </c>
      <c r="C19" s="79">
        <v>-5687</v>
      </c>
      <c r="D19" s="79">
        <v>-5020</v>
      </c>
      <c r="E19" s="79">
        <v>-6103</v>
      </c>
      <c r="F19" s="79">
        <v>-5020</v>
      </c>
      <c r="G19" s="79">
        <f t="shared" si="0"/>
        <v>1083</v>
      </c>
      <c r="H19" s="80">
        <f t="shared" si="1"/>
        <v>82.254628871047032</v>
      </c>
    </row>
    <row r="20" spans="1:8" ht="27.75" customHeight="1">
      <c r="A20" s="81" t="s">
        <v>217</v>
      </c>
      <c r="B20" s="226">
        <v>3120</v>
      </c>
      <c r="C20" s="79">
        <v>-9671</v>
      </c>
      <c r="D20" s="79">
        <v>-10216</v>
      </c>
      <c r="E20" s="79">
        <v>-10700</v>
      </c>
      <c r="F20" s="79">
        <v>-10216</v>
      </c>
      <c r="G20" s="79">
        <f t="shared" si="0"/>
        <v>484</v>
      </c>
      <c r="H20" s="80">
        <f t="shared" si="1"/>
        <v>95.476635514018696</v>
      </c>
    </row>
    <row r="21" spans="1:8" ht="42" customHeight="1">
      <c r="A21" s="81" t="s">
        <v>229</v>
      </c>
      <c r="B21" s="226">
        <v>3130</v>
      </c>
      <c r="C21" s="79">
        <f>SUM(C22:C31)</f>
        <v>-6600</v>
      </c>
      <c r="D21" s="79">
        <f>SUM(D22:D31)</f>
        <v>-7102</v>
      </c>
      <c r="E21" s="79">
        <f>SUM(E22:E31)</f>
        <v>-6828</v>
      </c>
      <c r="F21" s="79">
        <f>SUM(F22:F31)</f>
        <v>-7102</v>
      </c>
      <c r="G21" s="79">
        <f t="shared" si="0"/>
        <v>-274</v>
      </c>
      <c r="H21" s="80">
        <f t="shared" si="1"/>
        <v>104.01288810779145</v>
      </c>
    </row>
    <row r="22" spans="1:8" ht="27.75" customHeight="1">
      <c r="A22" s="81" t="s">
        <v>218</v>
      </c>
      <c r="B22" s="226">
        <v>3131</v>
      </c>
      <c r="C22" s="79">
        <v>-6</v>
      </c>
      <c r="D22" s="79">
        <v>-8</v>
      </c>
      <c r="E22" s="79">
        <v>-6</v>
      </c>
      <c r="F22" s="79">
        <v>-8</v>
      </c>
      <c r="G22" s="79">
        <f t="shared" si="0"/>
        <v>-2</v>
      </c>
      <c r="H22" s="80">
        <f t="shared" si="1"/>
        <v>133.33333333333331</v>
      </c>
    </row>
    <row r="23" spans="1:8" ht="27.75" customHeight="1">
      <c r="A23" s="81" t="s">
        <v>219</v>
      </c>
      <c r="B23" s="226">
        <v>3132</v>
      </c>
      <c r="C23" s="79">
        <v>-1621</v>
      </c>
      <c r="D23" s="79">
        <v>-1680</v>
      </c>
      <c r="E23" s="79">
        <v>-1300</v>
      </c>
      <c r="F23" s="79">
        <v>-1680</v>
      </c>
      <c r="G23" s="79">
        <f t="shared" si="0"/>
        <v>-380</v>
      </c>
      <c r="H23" s="80">
        <f t="shared" si="1"/>
        <v>129.23076923076923</v>
      </c>
    </row>
    <row r="24" spans="1:8" ht="27.75" customHeight="1">
      <c r="A24" s="81" t="s">
        <v>70</v>
      </c>
      <c r="B24" s="226">
        <v>3133</v>
      </c>
      <c r="C24" s="79">
        <v>-2117</v>
      </c>
      <c r="D24" s="79">
        <v>-2276</v>
      </c>
      <c r="E24" s="79">
        <v>-2393</v>
      </c>
      <c r="F24" s="79">
        <v>-2276</v>
      </c>
      <c r="G24" s="79">
        <f t="shared" si="0"/>
        <v>117</v>
      </c>
      <c r="H24" s="80">
        <f t="shared" si="1"/>
        <v>95.11073965733388</v>
      </c>
    </row>
    <row r="25" spans="1:8" ht="27.75" customHeight="1">
      <c r="A25" s="81" t="s">
        <v>71</v>
      </c>
      <c r="B25" s="226">
        <v>3134</v>
      </c>
      <c r="C25" s="79" t="s">
        <v>190</v>
      </c>
      <c r="D25" s="79" t="s">
        <v>190</v>
      </c>
      <c r="E25" s="79" t="s">
        <v>190</v>
      </c>
      <c r="F25" s="79" t="s">
        <v>190</v>
      </c>
      <c r="G25" s="75"/>
      <c r="H25" s="76"/>
    </row>
    <row r="26" spans="1:8" ht="27.75" customHeight="1">
      <c r="A26" s="81" t="s">
        <v>292</v>
      </c>
      <c r="B26" s="226">
        <v>3135</v>
      </c>
      <c r="C26" s="79">
        <v>-127</v>
      </c>
      <c r="D26" s="79">
        <v>-4</v>
      </c>
      <c r="E26" s="79">
        <v>-4</v>
      </c>
      <c r="F26" s="79">
        <v>-4</v>
      </c>
      <c r="G26" s="75">
        <f t="shared" si="0"/>
        <v>0</v>
      </c>
      <c r="H26" s="80">
        <f t="shared" si="1"/>
        <v>100</v>
      </c>
    </row>
    <row r="27" spans="1:8" ht="27.75" customHeight="1">
      <c r="A27" s="81" t="s">
        <v>293</v>
      </c>
      <c r="B27" s="226">
        <v>3136</v>
      </c>
      <c r="C27" s="79" t="s">
        <v>190</v>
      </c>
      <c r="D27" s="79" t="s">
        <v>190</v>
      </c>
      <c r="E27" s="79" t="s">
        <v>190</v>
      </c>
      <c r="F27" s="79" t="s">
        <v>190</v>
      </c>
      <c r="G27" s="75"/>
      <c r="H27" s="76"/>
    </row>
    <row r="28" spans="1:8" ht="27.75" customHeight="1">
      <c r="A28" s="81" t="s">
        <v>299</v>
      </c>
      <c r="B28" s="226">
        <v>3137</v>
      </c>
      <c r="C28" s="79" t="s">
        <v>190</v>
      </c>
      <c r="D28" s="79" t="s">
        <v>190</v>
      </c>
      <c r="E28" s="79" t="s">
        <v>190</v>
      </c>
      <c r="F28" s="79" t="s">
        <v>190</v>
      </c>
      <c r="G28" s="75"/>
      <c r="H28" s="76"/>
    </row>
    <row r="29" spans="1:8" ht="27.75" customHeight="1">
      <c r="A29" s="81" t="s">
        <v>372</v>
      </c>
      <c r="B29" s="226">
        <v>3138</v>
      </c>
      <c r="C29" s="79">
        <v>-178</v>
      </c>
      <c r="D29" s="79">
        <v>-191</v>
      </c>
      <c r="E29" s="79">
        <v>-199</v>
      </c>
      <c r="F29" s="79">
        <v>-191</v>
      </c>
      <c r="G29" s="79">
        <f t="shared" si="0"/>
        <v>8</v>
      </c>
      <c r="H29" s="80">
        <f t="shared" si="1"/>
        <v>95.979899497487438</v>
      </c>
    </row>
    <row r="30" spans="1:8" ht="29.25" customHeight="1">
      <c r="A30" s="81" t="s">
        <v>410</v>
      </c>
      <c r="B30" s="226">
        <v>3139</v>
      </c>
      <c r="C30" s="79">
        <v>-2549</v>
      </c>
      <c r="D30" s="79">
        <v>-2942</v>
      </c>
      <c r="E30" s="79">
        <v>-2924</v>
      </c>
      <c r="F30" s="79">
        <v>-2942</v>
      </c>
      <c r="G30" s="79">
        <f t="shared" si="0"/>
        <v>-18</v>
      </c>
      <c r="H30" s="80">
        <f t="shared" si="1"/>
        <v>100.61559507523941</v>
      </c>
    </row>
    <row r="31" spans="1:8" ht="31.5" customHeight="1">
      <c r="A31" s="81" t="s">
        <v>574</v>
      </c>
      <c r="B31" s="226">
        <v>3140</v>
      </c>
      <c r="C31" s="79">
        <v>-2</v>
      </c>
      <c r="D31" s="79">
        <v>-1</v>
      </c>
      <c r="E31" s="79">
        <v>-2</v>
      </c>
      <c r="F31" s="79">
        <v>-1</v>
      </c>
      <c r="G31" s="79">
        <f t="shared" si="0"/>
        <v>1</v>
      </c>
      <c r="H31" s="80">
        <f t="shared" si="1"/>
        <v>50</v>
      </c>
    </row>
    <row r="32" spans="1:8" ht="27.75" customHeight="1">
      <c r="A32" s="81" t="s">
        <v>220</v>
      </c>
      <c r="B32" s="226">
        <v>3150</v>
      </c>
      <c r="C32" s="79" t="s">
        <v>190</v>
      </c>
      <c r="D32" s="79" t="s">
        <v>190</v>
      </c>
      <c r="E32" s="79" t="s">
        <v>190</v>
      </c>
      <c r="F32" s="79" t="s">
        <v>190</v>
      </c>
      <c r="G32" s="79"/>
      <c r="H32" s="76"/>
    </row>
    <row r="33" spans="1:8" ht="27.75" customHeight="1">
      <c r="A33" s="81" t="s">
        <v>311</v>
      </c>
      <c r="B33" s="226">
        <v>3160</v>
      </c>
      <c r="C33" s="79" t="s">
        <v>190</v>
      </c>
      <c r="D33" s="79" t="s">
        <v>190</v>
      </c>
      <c r="E33" s="79">
        <v>-6</v>
      </c>
      <c r="F33" s="79"/>
      <c r="G33" s="79">
        <f t="shared" si="0"/>
        <v>6</v>
      </c>
      <c r="H33" s="76"/>
    </row>
    <row r="34" spans="1:8" s="90" customFormat="1" ht="30" customHeight="1">
      <c r="A34" s="224" t="s">
        <v>234</v>
      </c>
      <c r="B34" s="225">
        <v>3195</v>
      </c>
      <c r="C34" s="75">
        <f>SUM(C8,C18)</f>
        <v>322</v>
      </c>
      <c r="D34" s="75">
        <f>SUM(D8,D18)</f>
        <v>492</v>
      </c>
      <c r="E34" s="75">
        <f>SUM(E8,E18)</f>
        <v>414</v>
      </c>
      <c r="F34" s="75">
        <f>SUM(F8,F18)</f>
        <v>492</v>
      </c>
      <c r="G34" s="75">
        <f t="shared" si="0"/>
        <v>78</v>
      </c>
      <c r="H34" s="76">
        <f t="shared" si="1"/>
        <v>118.84057971014492</v>
      </c>
    </row>
    <row r="35" spans="1:8" s="90" customFormat="1" ht="30" customHeight="1">
      <c r="A35" s="224" t="s">
        <v>238</v>
      </c>
      <c r="B35" s="225"/>
      <c r="C35" s="75"/>
      <c r="D35" s="75"/>
      <c r="E35" s="75"/>
      <c r="F35" s="75"/>
      <c r="G35" s="75"/>
      <c r="H35" s="76"/>
    </row>
    <row r="36" spans="1:8" s="90" customFormat="1" ht="30" customHeight="1">
      <c r="A36" s="224" t="s">
        <v>214</v>
      </c>
      <c r="B36" s="225">
        <v>3200</v>
      </c>
      <c r="C36" s="75">
        <f>SUM(C37:C40)</f>
        <v>0</v>
      </c>
      <c r="D36" s="75">
        <f>SUM(D37:D40)</f>
        <v>0</v>
      </c>
      <c r="E36" s="75">
        <f>SUM(E37:E40)</f>
        <v>0</v>
      </c>
      <c r="F36" s="75">
        <f>SUM(F37:F40)</f>
        <v>0</v>
      </c>
      <c r="G36" s="75"/>
      <c r="H36" s="76"/>
    </row>
    <row r="37" spans="1:8" ht="27.75" customHeight="1">
      <c r="A37" s="81" t="s">
        <v>230</v>
      </c>
      <c r="B37" s="226">
        <v>3210</v>
      </c>
      <c r="C37" s="79"/>
      <c r="D37" s="79"/>
      <c r="E37" s="79"/>
      <c r="F37" s="79"/>
      <c r="G37" s="75"/>
      <c r="H37" s="76"/>
    </row>
    <row r="38" spans="1:8" ht="27.75" customHeight="1">
      <c r="A38" s="81" t="s">
        <v>231</v>
      </c>
      <c r="B38" s="226">
        <v>3220</v>
      </c>
      <c r="C38" s="79"/>
      <c r="D38" s="79"/>
      <c r="E38" s="79"/>
      <c r="F38" s="79"/>
      <c r="G38" s="75"/>
      <c r="H38" s="76"/>
    </row>
    <row r="39" spans="1:8" ht="27.75" customHeight="1">
      <c r="A39" s="81" t="s">
        <v>48</v>
      </c>
      <c r="B39" s="226">
        <v>3230</v>
      </c>
      <c r="C39" s="79"/>
      <c r="D39" s="79"/>
      <c r="E39" s="79"/>
      <c r="F39" s="79"/>
      <c r="G39" s="75"/>
      <c r="H39" s="76"/>
    </row>
    <row r="40" spans="1:8" ht="27.75" customHeight="1">
      <c r="A40" s="81" t="s">
        <v>530</v>
      </c>
      <c r="B40" s="226">
        <v>3240</v>
      </c>
      <c r="C40" s="79"/>
      <c r="D40" s="79"/>
      <c r="E40" s="79"/>
      <c r="F40" s="79"/>
      <c r="G40" s="75"/>
      <c r="H40" s="76"/>
    </row>
    <row r="41" spans="1:8" s="90" customFormat="1" ht="30" customHeight="1">
      <c r="A41" s="224" t="s">
        <v>222</v>
      </c>
      <c r="B41" s="225">
        <v>3255</v>
      </c>
      <c r="C41" s="75">
        <f>SUM(C42,C44,C51)</f>
        <v>-11493</v>
      </c>
      <c r="D41" s="75">
        <f>SUM(D42,D44,D51)</f>
        <v>-33</v>
      </c>
      <c r="E41" s="75">
        <f>SUM(E42,E44,E51)</f>
        <v>-6</v>
      </c>
      <c r="F41" s="75">
        <f>SUM(F42,F44,F51)</f>
        <v>-33</v>
      </c>
      <c r="G41" s="75">
        <f t="shared" si="0"/>
        <v>-27</v>
      </c>
      <c r="H41" s="76">
        <f t="shared" si="1"/>
        <v>550</v>
      </c>
    </row>
    <row r="42" spans="1:8" s="90" customFormat="1" ht="30" customHeight="1">
      <c r="A42" s="227" t="s">
        <v>378</v>
      </c>
      <c r="B42" s="228">
        <v>3260</v>
      </c>
      <c r="C42" s="79" t="s">
        <v>190</v>
      </c>
      <c r="D42" s="79" t="s">
        <v>190</v>
      </c>
      <c r="E42" s="79" t="s">
        <v>190</v>
      </c>
      <c r="F42" s="79" t="s">
        <v>190</v>
      </c>
      <c r="G42" s="75"/>
      <c r="H42" s="76"/>
    </row>
    <row r="43" spans="1:8" s="90" customFormat="1" ht="30" customHeight="1">
      <c r="A43" s="227" t="s">
        <v>379</v>
      </c>
      <c r="B43" s="228">
        <v>3261</v>
      </c>
      <c r="C43" s="79" t="s">
        <v>190</v>
      </c>
      <c r="D43" s="79" t="s">
        <v>190</v>
      </c>
      <c r="E43" s="79" t="s">
        <v>190</v>
      </c>
      <c r="F43" s="79" t="s">
        <v>190</v>
      </c>
      <c r="G43" s="75"/>
      <c r="H43" s="76"/>
    </row>
    <row r="44" spans="1:8" s="90" customFormat="1" ht="30" customHeight="1">
      <c r="A44" s="227" t="s">
        <v>380</v>
      </c>
      <c r="B44" s="228">
        <v>3270</v>
      </c>
      <c r="C44" s="79">
        <f>SUM(C45:C50)</f>
        <v>-11493</v>
      </c>
      <c r="D44" s="79">
        <f>SUM(D45:D50)</f>
        <v>-33</v>
      </c>
      <c r="E44" s="79">
        <f>SUM(E45:E50)</f>
        <v>-6</v>
      </c>
      <c r="F44" s="79">
        <v>-33</v>
      </c>
      <c r="G44" s="79">
        <f t="shared" si="0"/>
        <v>-27</v>
      </c>
      <c r="H44" s="80">
        <f t="shared" si="1"/>
        <v>550</v>
      </c>
    </row>
    <row r="45" spans="1:8" s="90" customFormat="1" ht="30" customHeight="1">
      <c r="A45" s="227" t="s">
        <v>387</v>
      </c>
      <c r="B45" s="228">
        <v>3271</v>
      </c>
      <c r="C45" s="79" t="s">
        <v>190</v>
      </c>
      <c r="D45" s="79" t="s">
        <v>190</v>
      </c>
      <c r="E45" s="79" t="s">
        <v>190</v>
      </c>
      <c r="F45" s="79" t="s">
        <v>190</v>
      </c>
      <c r="G45" s="75"/>
      <c r="H45" s="76"/>
    </row>
    <row r="46" spans="1:8" ht="27.75" customHeight="1">
      <c r="A46" s="81" t="s">
        <v>531</v>
      </c>
      <c r="B46" s="226">
        <v>3272</v>
      </c>
      <c r="C46" s="79">
        <v>-11485</v>
      </c>
      <c r="D46" s="79" t="s">
        <v>190</v>
      </c>
      <c r="E46" s="79" t="s">
        <v>190</v>
      </c>
      <c r="F46" s="79" t="s">
        <v>190</v>
      </c>
      <c r="G46" s="75"/>
      <c r="H46" s="76"/>
    </row>
    <row r="47" spans="1:8" ht="39" customHeight="1">
      <c r="A47" s="81" t="s">
        <v>28</v>
      </c>
      <c r="B47" s="226">
        <v>3273</v>
      </c>
      <c r="C47" s="79">
        <v>-8</v>
      </c>
      <c r="D47" s="79">
        <v>-9</v>
      </c>
      <c r="E47" s="79">
        <v>-6</v>
      </c>
      <c r="F47" s="79">
        <v>-9</v>
      </c>
      <c r="G47" s="79">
        <f t="shared" si="0"/>
        <v>-3</v>
      </c>
      <c r="H47" s="80">
        <f t="shared" si="1"/>
        <v>150</v>
      </c>
    </row>
    <row r="48" spans="1:8" ht="27.75" customHeight="1">
      <c r="A48" s="81" t="s">
        <v>532</v>
      </c>
      <c r="B48" s="226">
        <v>3274</v>
      </c>
      <c r="C48" s="79" t="s">
        <v>190</v>
      </c>
      <c r="D48" s="79" t="s">
        <v>190</v>
      </c>
      <c r="E48" s="79" t="s">
        <v>190</v>
      </c>
      <c r="F48" s="79" t="s">
        <v>190</v>
      </c>
      <c r="G48" s="75"/>
      <c r="H48" s="76"/>
    </row>
    <row r="49" spans="1:8" ht="42.75" customHeight="1">
      <c r="A49" s="81" t="s">
        <v>381</v>
      </c>
      <c r="B49" s="226">
        <v>3275</v>
      </c>
      <c r="C49" s="79" t="s">
        <v>190</v>
      </c>
      <c r="D49" s="79">
        <v>-24</v>
      </c>
      <c r="E49" s="79"/>
      <c r="F49" s="79">
        <v>-24</v>
      </c>
      <c r="G49" s="79">
        <f t="shared" si="0"/>
        <v>-24</v>
      </c>
      <c r="H49" s="76"/>
    </row>
    <row r="50" spans="1:8" ht="27.75" customHeight="1">
      <c r="A50" s="81" t="s">
        <v>382</v>
      </c>
      <c r="B50" s="226">
        <v>3276</v>
      </c>
      <c r="C50" s="242" t="s">
        <v>190</v>
      </c>
      <c r="D50" s="242" t="s">
        <v>190</v>
      </c>
      <c r="E50" s="242" t="s">
        <v>190</v>
      </c>
      <c r="F50" s="242" t="s">
        <v>190</v>
      </c>
      <c r="G50" s="75"/>
      <c r="H50" s="76"/>
    </row>
    <row r="51" spans="1:8" ht="27.75" customHeight="1">
      <c r="A51" s="81" t="s">
        <v>311</v>
      </c>
      <c r="B51" s="226">
        <v>3280</v>
      </c>
      <c r="C51" s="79" t="s">
        <v>190</v>
      </c>
      <c r="D51" s="79" t="s">
        <v>190</v>
      </c>
      <c r="E51" s="79" t="s">
        <v>190</v>
      </c>
      <c r="F51" s="79" t="s">
        <v>190</v>
      </c>
      <c r="G51" s="75"/>
      <c r="H51" s="76"/>
    </row>
    <row r="52" spans="1:8" s="90" customFormat="1" ht="30" customHeight="1">
      <c r="A52" s="224" t="s">
        <v>105</v>
      </c>
      <c r="B52" s="225">
        <v>3295</v>
      </c>
      <c r="C52" s="75">
        <f>SUM(C36,C41)</f>
        <v>-11493</v>
      </c>
      <c r="D52" s="75">
        <f>SUM(D36,D41)</f>
        <v>-33</v>
      </c>
      <c r="E52" s="75">
        <f>SUM(E36,E41)</f>
        <v>-6</v>
      </c>
      <c r="F52" s="75">
        <f>SUM(F36,F41)</f>
        <v>-33</v>
      </c>
      <c r="G52" s="75">
        <f t="shared" si="0"/>
        <v>-27</v>
      </c>
      <c r="H52" s="76">
        <f t="shared" si="1"/>
        <v>550</v>
      </c>
    </row>
    <row r="53" spans="1:8" s="90" customFormat="1" ht="30" customHeight="1">
      <c r="A53" s="224" t="s">
        <v>239</v>
      </c>
      <c r="B53" s="225"/>
      <c r="C53" s="79"/>
      <c r="D53" s="79"/>
      <c r="E53" s="79"/>
      <c r="F53" s="79"/>
      <c r="G53" s="75">
        <f t="shared" si="0"/>
        <v>0</v>
      </c>
      <c r="H53" s="76"/>
    </row>
    <row r="54" spans="1:8" s="90" customFormat="1" ht="30" customHeight="1">
      <c r="A54" s="224" t="s">
        <v>215</v>
      </c>
      <c r="B54" s="225">
        <v>3300</v>
      </c>
      <c r="C54" s="75">
        <f>SUM(C55:C57)</f>
        <v>11445</v>
      </c>
      <c r="D54" s="75">
        <f>SUM(D55:D57)</f>
        <v>0</v>
      </c>
      <c r="E54" s="75">
        <f>SUM(E55:E57)</f>
        <v>0</v>
      </c>
      <c r="F54" s="75">
        <f>SUM(F55:F57)</f>
        <v>0</v>
      </c>
      <c r="G54" s="75">
        <f t="shared" si="0"/>
        <v>0</v>
      </c>
      <c r="H54" s="76"/>
    </row>
    <row r="55" spans="1:8" ht="27.75" customHeight="1">
      <c r="A55" s="81" t="s">
        <v>232</v>
      </c>
      <c r="B55" s="226">
        <v>3310</v>
      </c>
      <c r="C55" s="79">
        <v>11445</v>
      </c>
      <c r="D55" s="75"/>
      <c r="E55" s="75"/>
      <c r="F55" s="75"/>
      <c r="G55" s="75">
        <f t="shared" si="0"/>
        <v>0</v>
      </c>
      <c r="H55" s="76"/>
    </row>
    <row r="56" spans="1:8" ht="27.75" customHeight="1">
      <c r="A56" s="81" t="s">
        <v>383</v>
      </c>
      <c r="B56" s="226">
        <v>3320</v>
      </c>
      <c r="C56" s="75"/>
      <c r="D56" s="75"/>
      <c r="E56" s="75"/>
      <c r="F56" s="75"/>
      <c r="G56" s="75">
        <f t="shared" si="0"/>
        <v>0</v>
      </c>
      <c r="H56" s="76"/>
    </row>
    <row r="57" spans="1:8" ht="27.75" customHeight="1">
      <c r="A57" s="81" t="s">
        <v>530</v>
      </c>
      <c r="B57" s="226">
        <v>3330</v>
      </c>
      <c r="C57" s="79"/>
      <c r="D57" s="79"/>
      <c r="E57" s="79"/>
      <c r="F57" s="79"/>
      <c r="G57" s="75">
        <f t="shared" si="0"/>
        <v>0</v>
      </c>
      <c r="H57" s="76"/>
    </row>
    <row r="58" spans="1:8" s="90" customFormat="1" ht="30" customHeight="1">
      <c r="A58" s="224" t="s">
        <v>223</v>
      </c>
      <c r="B58" s="225">
        <v>3345</v>
      </c>
      <c r="C58" s="75">
        <f>SUM(C59:C63)</f>
        <v>-6</v>
      </c>
      <c r="D58" s="75">
        <f>SUM(D59:D63)</f>
        <v>-4</v>
      </c>
      <c r="E58" s="75">
        <f>SUM(E59:E63)</f>
        <v>-4</v>
      </c>
      <c r="F58" s="75">
        <v>-4</v>
      </c>
      <c r="G58" s="75">
        <f t="shared" si="0"/>
        <v>0</v>
      </c>
      <c r="H58" s="76">
        <f t="shared" si="1"/>
        <v>100</v>
      </c>
    </row>
    <row r="59" spans="1:8" ht="27.75" customHeight="1">
      <c r="A59" s="81" t="s">
        <v>233</v>
      </c>
      <c r="B59" s="226">
        <v>3350</v>
      </c>
      <c r="C59" s="79" t="s">
        <v>190</v>
      </c>
      <c r="D59" s="79" t="s">
        <v>190</v>
      </c>
      <c r="E59" s="79" t="s">
        <v>190</v>
      </c>
      <c r="F59" s="79" t="s">
        <v>190</v>
      </c>
      <c r="G59" s="75"/>
      <c r="H59" s="76"/>
    </row>
    <row r="60" spans="1:8" ht="27.75" customHeight="1">
      <c r="A60" s="81" t="s">
        <v>384</v>
      </c>
      <c r="B60" s="226">
        <v>3360</v>
      </c>
      <c r="C60" s="79" t="s">
        <v>190</v>
      </c>
      <c r="D60" s="79" t="s">
        <v>190</v>
      </c>
      <c r="E60" s="79" t="s">
        <v>190</v>
      </c>
      <c r="F60" s="79" t="s">
        <v>190</v>
      </c>
      <c r="G60" s="75"/>
      <c r="H60" s="76"/>
    </row>
    <row r="61" spans="1:8" ht="27.75" customHeight="1">
      <c r="A61" s="81" t="s">
        <v>385</v>
      </c>
      <c r="B61" s="226">
        <v>3370</v>
      </c>
      <c r="C61" s="79">
        <v>-6</v>
      </c>
      <c r="D61" s="79">
        <v>-4</v>
      </c>
      <c r="E61" s="79">
        <v>-4</v>
      </c>
      <c r="F61" s="79">
        <v>-4</v>
      </c>
      <c r="G61" s="75">
        <f t="shared" si="0"/>
        <v>0</v>
      </c>
      <c r="H61" s="80">
        <f t="shared" si="1"/>
        <v>100</v>
      </c>
    </row>
    <row r="62" spans="1:8" ht="27.75" customHeight="1">
      <c r="A62" s="81" t="s">
        <v>386</v>
      </c>
      <c r="B62" s="226">
        <v>3380</v>
      </c>
      <c r="C62" s="79" t="s">
        <v>190</v>
      </c>
      <c r="D62" s="79" t="s">
        <v>190</v>
      </c>
      <c r="E62" s="79" t="s">
        <v>190</v>
      </c>
      <c r="F62" s="79" t="s">
        <v>190</v>
      </c>
      <c r="G62" s="75"/>
      <c r="H62" s="76"/>
    </row>
    <row r="63" spans="1:8" ht="28.5" customHeight="1">
      <c r="A63" s="81" t="s">
        <v>311</v>
      </c>
      <c r="B63" s="226">
        <v>3390</v>
      </c>
      <c r="C63" s="79" t="s">
        <v>190</v>
      </c>
      <c r="D63" s="79" t="s">
        <v>190</v>
      </c>
      <c r="E63" s="79" t="s">
        <v>190</v>
      </c>
      <c r="F63" s="79" t="s">
        <v>190</v>
      </c>
      <c r="G63" s="75"/>
      <c r="H63" s="76"/>
    </row>
    <row r="64" spans="1:8" s="90" customFormat="1" ht="30" customHeight="1">
      <c r="A64" s="224" t="s">
        <v>106</v>
      </c>
      <c r="B64" s="225">
        <v>3395</v>
      </c>
      <c r="C64" s="75">
        <f>SUM(C54,C58)</f>
        <v>11439</v>
      </c>
      <c r="D64" s="75">
        <f>SUM(D54,D58)</f>
        <v>-4</v>
      </c>
      <c r="E64" s="75">
        <f>SUM(E54,E58)</f>
        <v>-4</v>
      </c>
      <c r="F64" s="75">
        <f>SUM(F54,F58)</f>
        <v>-4</v>
      </c>
      <c r="G64" s="75">
        <f t="shared" si="0"/>
        <v>0</v>
      </c>
      <c r="H64" s="76">
        <f t="shared" si="1"/>
        <v>100</v>
      </c>
    </row>
    <row r="65" spans="1:8" s="90" customFormat="1" ht="30" customHeight="1">
      <c r="A65" s="224" t="s">
        <v>29</v>
      </c>
      <c r="B65" s="225">
        <v>3400</v>
      </c>
      <c r="C65" s="75">
        <f>SUM(C34,C52,C64)</f>
        <v>268</v>
      </c>
      <c r="D65" s="75">
        <f>SUM(D34,D52,D64)</f>
        <v>455</v>
      </c>
      <c r="E65" s="75">
        <f>SUM(E34,E52,E64)</f>
        <v>404</v>
      </c>
      <c r="F65" s="75">
        <f>SUM(F34,F52,F64)</f>
        <v>455</v>
      </c>
      <c r="G65" s="75">
        <f t="shared" si="0"/>
        <v>51</v>
      </c>
      <c r="H65" s="76">
        <f t="shared" si="1"/>
        <v>112.62376237623761</v>
      </c>
    </row>
    <row r="66" spans="1:8" ht="27.75" customHeight="1">
      <c r="A66" s="278" t="s">
        <v>240</v>
      </c>
      <c r="B66" s="226">
        <v>3405</v>
      </c>
      <c r="C66" s="79">
        <v>671</v>
      </c>
      <c r="D66" s="79">
        <v>939</v>
      </c>
      <c r="E66" s="79">
        <v>586</v>
      </c>
      <c r="F66" s="79">
        <v>939</v>
      </c>
      <c r="G66" s="79">
        <f t="shared" si="0"/>
        <v>353</v>
      </c>
      <c r="H66" s="80">
        <f t="shared" si="1"/>
        <v>160.23890784982936</v>
      </c>
    </row>
    <row r="67" spans="1:8" ht="27.75" customHeight="1">
      <c r="A67" s="278" t="s">
        <v>108</v>
      </c>
      <c r="B67" s="226">
        <v>3410</v>
      </c>
      <c r="C67" s="79"/>
      <c r="D67" s="79"/>
      <c r="E67" s="79"/>
      <c r="F67" s="79"/>
      <c r="G67" s="79">
        <f t="shared" si="0"/>
        <v>0</v>
      </c>
      <c r="H67" s="80"/>
    </row>
    <row r="68" spans="1:8" ht="31.5" customHeight="1">
      <c r="A68" s="278" t="s">
        <v>241</v>
      </c>
      <c r="B68" s="226">
        <v>3415</v>
      </c>
      <c r="C68" s="79">
        <f>SUM(C66,C65,C67)</f>
        <v>939</v>
      </c>
      <c r="D68" s="79">
        <f>SUM(D66,D65,D67)</f>
        <v>1394</v>
      </c>
      <c r="E68" s="79">
        <f>SUM(E66,E65,E67)</f>
        <v>990</v>
      </c>
      <c r="F68" s="79">
        <f>SUM(F66,F65,F67)</f>
        <v>1394</v>
      </c>
      <c r="G68" s="79">
        <f t="shared" si="0"/>
        <v>404</v>
      </c>
      <c r="H68" s="80">
        <f t="shared" si="1"/>
        <v>140.8080808080808</v>
      </c>
    </row>
    <row r="69" spans="1:8" s="92" customFormat="1">
      <c r="A69" s="48"/>
      <c r="B69" s="229"/>
      <c r="C69" s="229"/>
      <c r="D69" s="229"/>
      <c r="E69" s="229"/>
      <c r="F69" s="229"/>
      <c r="G69" s="229"/>
      <c r="H69" s="229"/>
    </row>
    <row r="70" spans="1:8" s="292" customFormat="1" ht="27.75" customHeight="1">
      <c r="A70" s="276" t="s">
        <v>481</v>
      </c>
      <c r="B70" s="303"/>
      <c r="C70" s="459" t="s">
        <v>140</v>
      </c>
      <c r="D70" s="459"/>
      <c r="E70" s="304"/>
      <c r="F70" s="460" t="s">
        <v>541</v>
      </c>
      <c r="G70" s="460"/>
      <c r="H70" s="460"/>
    </row>
    <row r="71" spans="1:8" s="307" customFormat="1" ht="15.75">
      <c r="A71" s="305" t="s">
        <v>368</v>
      </c>
      <c r="B71" s="306"/>
      <c r="C71" s="456" t="s">
        <v>374</v>
      </c>
      <c r="D71" s="456"/>
      <c r="E71" s="306"/>
      <c r="F71" s="457" t="s">
        <v>373</v>
      </c>
      <c r="G71" s="457"/>
      <c r="H71" s="457"/>
    </row>
    <row r="72" spans="1:8">
      <c r="A72" s="48"/>
      <c r="B72" s="48"/>
      <c r="C72" s="48"/>
      <c r="D72" s="48"/>
      <c r="E72" s="48"/>
      <c r="F72" s="48"/>
      <c r="G72" s="48"/>
      <c r="H72" s="48"/>
    </row>
    <row r="73" spans="1:8">
      <c r="A73" s="48"/>
      <c r="B73" s="48"/>
      <c r="C73" s="48"/>
      <c r="D73" s="48"/>
      <c r="E73" s="48"/>
      <c r="F73" s="48"/>
      <c r="G73" s="48"/>
      <c r="H73" s="48"/>
    </row>
  </sheetData>
  <mergeCells count="9">
    <mergeCell ref="C71:D71"/>
    <mergeCell ref="A2:H2"/>
    <mergeCell ref="A4:A5"/>
    <mergeCell ref="B4:B5"/>
    <mergeCell ref="C4:D4"/>
    <mergeCell ref="E4:H4"/>
    <mergeCell ref="C70:D70"/>
    <mergeCell ref="F70:H70"/>
    <mergeCell ref="F71:H71"/>
  </mergeCells>
  <phoneticPr fontId="3" type="noConversion"/>
  <pageMargins left="0.59055118110236227" right="0.59055118110236227" top="0.59055118110236227" bottom="0.59055118110236227" header="0.19685039370078741" footer="0.23622047244094491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55"/>
  <sheetViews>
    <sheetView view="pageBreakPreview" zoomScale="80" zoomScaleNormal="70" zoomScaleSheetLayoutView="80" workbookViewId="0">
      <selection activeCell="A14" sqref="A14"/>
    </sheetView>
  </sheetViews>
  <sheetFormatPr defaultRowHeight="18.75"/>
  <cols>
    <col min="1" max="1" width="69.140625" style="23" customWidth="1"/>
    <col min="2" max="2" width="12" style="208" customWidth="1"/>
    <col min="3" max="3" width="15.28515625" style="208" customWidth="1"/>
    <col min="4" max="4" width="16.140625" style="208" customWidth="1"/>
    <col min="5" max="5" width="16.7109375" style="208" customWidth="1"/>
    <col min="6" max="7" width="14.85546875" style="208" customWidth="1"/>
    <col min="8" max="16384" width="9.140625" style="23"/>
  </cols>
  <sheetData>
    <row r="2" spans="1:8">
      <c r="A2" s="464" t="s">
        <v>412</v>
      </c>
      <c r="B2" s="464"/>
      <c r="C2" s="464"/>
      <c r="D2" s="464"/>
      <c r="E2" s="464"/>
      <c r="F2" s="464"/>
      <c r="G2" s="464"/>
    </row>
    <row r="3" spans="1:8">
      <c r="A3" s="212"/>
      <c r="B3" s="35"/>
      <c r="C3" s="35"/>
      <c r="D3" s="212"/>
      <c r="E3" s="212"/>
      <c r="F3" s="212"/>
      <c r="G3" s="365" t="s">
        <v>376</v>
      </c>
    </row>
    <row r="4" spans="1:8" ht="69" customHeight="1">
      <c r="A4" s="95" t="s">
        <v>158</v>
      </c>
      <c r="B4" s="57" t="s">
        <v>18</v>
      </c>
      <c r="C4" s="57" t="s">
        <v>424</v>
      </c>
      <c r="D4" s="57" t="s">
        <v>425</v>
      </c>
      <c r="E4" s="57" t="s">
        <v>426</v>
      </c>
      <c r="F4" s="57" t="s">
        <v>551</v>
      </c>
      <c r="G4" s="345" t="s">
        <v>401</v>
      </c>
      <c r="H4" s="310"/>
    </row>
    <row r="5" spans="1:8" ht="24.75" customHeight="1">
      <c r="A5" s="95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310"/>
    </row>
    <row r="6" spans="1:8" ht="25.5" customHeight="1">
      <c r="A6" s="346" t="s">
        <v>237</v>
      </c>
      <c r="B6" s="57"/>
      <c r="C6" s="57"/>
      <c r="D6" s="97"/>
      <c r="E6" s="97"/>
      <c r="F6" s="97"/>
      <c r="G6" s="97"/>
      <c r="H6" s="310"/>
    </row>
    <row r="7" spans="1:8" ht="25.5" customHeight="1">
      <c r="A7" s="347" t="s">
        <v>212</v>
      </c>
      <c r="B7" s="340"/>
      <c r="C7" s="340"/>
      <c r="D7" s="97"/>
      <c r="E7" s="97"/>
      <c r="F7" s="97"/>
      <c r="G7" s="97"/>
      <c r="H7" s="310"/>
    </row>
    <row r="8" spans="1:8" ht="35.1" customHeight="1">
      <c r="A8" s="348" t="s">
        <v>402</v>
      </c>
      <c r="B8" s="163">
        <v>3080</v>
      </c>
      <c r="C8" s="376">
        <f>SUM(C9:C17)</f>
        <v>865</v>
      </c>
      <c r="D8" s="376">
        <f>SUM(D9:D17)</f>
        <v>1037</v>
      </c>
      <c r="E8" s="376">
        <f>SUM(E9:E17)</f>
        <v>823</v>
      </c>
      <c r="F8" s="377">
        <f>E8-D8</f>
        <v>-214</v>
      </c>
      <c r="G8" s="378">
        <f>(E8/D8)*100</f>
        <v>79.36354869816779</v>
      </c>
      <c r="H8" s="310"/>
    </row>
    <row r="9" spans="1:8" ht="23.25" hidden="1" customHeight="1">
      <c r="A9" s="197" t="s">
        <v>471</v>
      </c>
      <c r="B9" s="349"/>
      <c r="C9" s="379"/>
      <c r="D9" s="380"/>
      <c r="E9" s="380"/>
      <c r="F9" s="377"/>
      <c r="G9" s="378"/>
      <c r="H9" s="310"/>
    </row>
    <row r="10" spans="1:8" ht="23.25" customHeight="1">
      <c r="A10" s="197" t="s">
        <v>489</v>
      </c>
      <c r="B10" s="349"/>
      <c r="C10" s="379">
        <v>291</v>
      </c>
      <c r="D10" s="380">
        <v>60</v>
      </c>
      <c r="E10" s="380">
        <v>60</v>
      </c>
      <c r="F10" s="381">
        <f t="shared" ref="F10:F40" si="0">E10-D10</f>
        <v>0</v>
      </c>
      <c r="G10" s="382">
        <f t="shared" ref="G10:G37" si="1">(E10/D10)*100</f>
        <v>100</v>
      </c>
      <c r="H10" s="310"/>
    </row>
    <row r="11" spans="1:8" ht="23.25" customHeight="1">
      <c r="A11" s="197" t="s">
        <v>490</v>
      </c>
      <c r="B11" s="349"/>
      <c r="C11" s="379">
        <v>166</v>
      </c>
      <c r="D11" s="380">
        <v>160</v>
      </c>
      <c r="E11" s="380">
        <v>62</v>
      </c>
      <c r="F11" s="381">
        <f t="shared" si="0"/>
        <v>-98</v>
      </c>
      <c r="G11" s="382">
        <f t="shared" si="1"/>
        <v>38.75</v>
      </c>
      <c r="H11" s="310"/>
    </row>
    <row r="12" spans="1:8" ht="23.25" customHeight="1">
      <c r="A12" s="197" t="s">
        <v>491</v>
      </c>
      <c r="B12" s="349"/>
      <c r="C12" s="379">
        <v>6</v>
      </c>
      <c r="D12" s="380"/>
      <c r="E12" s="380"/>
      <c r="F12" s="381">
        <f t="shared" si="0"/>
        <v>0</v>
      </c>
      <c r="G12" s="382"/>
      <c r="H12" s="310"/>
    </row>
    <row r="13" spans="1:8" s="25" customFormat="1" ht="23.25" customHeight="1">
      <c r="A13" s="197" t="s">
        <v>575</v>
      </c>
      <c r="B13" s="349"/>
      <c r="C13" s="379">
        <v>6</v>
      </c>
      <c r="D13" s="383"/>
      <c r="E13" s="380">
        <v>5</v>
      </c>
      <c r="F13" s="381">
        <f t="shared" si="0"/>
        <v>5</v>
      </c>
      <c r="G13" s="382"/>
      <c r="H13" s="350"/>
    </row>
    <row r="14" spans="1:8" s="25" customFormat="1" ht="33.75" customHeight="1">
      <c r="A14" s="197" t="s">
        <v>587</v>
      </c>
      <c r="B14" s="349"/>
      <c r="C14" s="384">
        <v>75</v>
      </c>
      <c r="D14" s="380"/>
      <c r="E14" s="380">
        <v>52</v>
      </c>
      <c r="F14" s="381">
        <f t="shared" si="0"/>
        <v>52</v>
      </c>
      <c r="G14" s="382"/>
      <c r="H14" s="350"/>
    </row>
    <row r="15" spans="1:8" ht="23.25" customHeight="1">
      <c r="A15" s="197" t="s">
        <v>492</v>
      </c>
      <c r="B15" s="351"/>
      <c r="C15" s="379"/>
      <c r="D15" s="380">
        <v>547</v>
      </c>
      <c r="E15" s="380">
        <v>468</v>
      </c>
      <c r="F15" s="381">
        <f t="shared" si="0"/>
        <v>-79</v>
      </c>
      <c r="G15" s="382">
        <f t="shared" si="1"/>
        <v>85.557586837294338</v>
      </c>
      <c r="H15" s="310"/>
    </row>
    <row r="16" spans="1:8" s="25" customFormat="1" ht="23.25" customHeight="1">
      <c r="A16" s="197" t="s">
        <v>493</v>
      </c>
      <c r="B16" s="351"/>
      <c r="C16" s="379">
        <v>7</v>
      </c>
      <c r="D16" s="380"/>
      <c r="E16" s="380"/>
      <c r="F16" s="381">
        <f t="shared" si="0"/>
        <v>0</v>
      </c>
      <c r="G16" s="382"/>
      <c r="H16" s="350"/>
    </row>
    <row r="17" spans="1:8" ht="36.75" customHeight="1">
      <c r="A17" s="197" t="s">
        <v>494</v>
      </c>
      <c r="B17" s="351"/>
      <c r="C17" s="379">
        <v>314</v>
      </c>
      <c r="D17" s="380">
        <v>270</v>
      </c>
      <c r="E17" s="380">
        <v>176</v>
      </c>
      <c r="F17" s="381">
        <f t="shared" si="0"/>
        <v>-94</v>
      </c>
      <c r="G17" s="382">
        <f t="shared" si="1"/>
        <v>65.18518518518519</v>
      </c>
      <c r="H17" s="310"/>
    </row>
    <row r="18" spans="1:8" s="362" customFormat="1" ht="25.5" customHeight="1">
      <c r="A18" s="347" t="s">
        <v>221</v>
      </c>
      <c r="B18" s="175"/>
      <c r="C18" s="376"/>
      <c r="D18" s="383"/>
      <c r="E18" s="383"/>
      <c r="F18" s="381"/>
      <c r="G18" s="382"/>
      <c r="H18" s="361"/>
    </row>
    <row r="19" spans="1:8" s="25" customFormat="1" ht="35.1" hidden="1" customHeight="1">
      <c r="A19" s="348" t="s">
        <v>403</v>
      </c>
      <c r="B19" s="175">
        <v>3140</v>
      </c>
      <c r="C19" s="385">
        <f>SUM(C20:C20)</f>
        <v>0</v>
      </c>
      <c r="D19" s="385">
        <f>SUM(D20:D20)</f>
        <v>0</v>
      </c>
      <c r="E19" s="380"/>
      <c r="F19" s="377">
        <f t="shared" si="0"/>
        <v>0</v>
      </c>
      <c r="G19" s="378" t="e">
        <f t="shared" si="1"/>
        <v>#DIV/0!</v>
      </c>
      <c r="H19" s="350"/>
    </row>
    <row r="20" spans="1:8" s="25" customFormat="1" ht="35.1" hidden="1" customHeight="1">
      <c r="A20" s="197" t="s">
        <v>467</v>
      </c>
      <c r="B20" s="351"/>
      <c r="C20" s="386"/>
      <c r="D20" s="387"/>
      <c r="E20" s="383"/>
      <c r="F20" s="381">
        <f t="shared" si="0"/>
        <v>0</v>
      </c>
      <c r="G20" s="382" t="e">
        <f t="shared" si="1"/>
        <v>#DIV/0!</v>
      </c>
      <c r="H20" s="350"/>
    </row>
    <row r="21" spans="1:8" s="25" customFormat="1" ht="29.25" customHeight="1">
      <c r="A21" s="348" t="s">
        <v>210</v>
      </c>
      <c r="B21" s="175">
        <v>3160</v>
      </c>
      <c r="C21" s="385"/>
      <c r="D21" s="385">
        <f>SUM(D22:D23)</f>
        <v>-6</v>
      </c>
      <c r="E21" s="383"/>
      <c r="F21" s="377">
        <f t="shared" si="0"/>
        <v>6</v>
      </c>
      <c r="G21" s="378">
        <f t="shared" si="1"/>
        <v>0</v>
      </c>
      <c r="H21" s="350"/>
    </row>
    <row r="22" spans="1:8" ht="19.5" customHeight="1">
      <c r="A22" s="197" t="s">
        <v>495</v>
      </c>
      <c r="B22" s="352"/>
      <c r="C22" s="386"/>
      <c r="D22" s="387">
        <v>-4</v>
      </c>
      <c r="E22" s="380"/>
      <c r="F22" s="381">
        <f t="shared" si="0"/>
        <v>4</v>
      </c>
      <c r="G22" s="382">
        <f t="shared" si="1"/>
        <v>0</v>
      </c>
      <c r="H22" s="310"/>
    </row>
    <row r="23" spans="1:8" s="25" customFormat="1" ht="19.5" customHeight="1">
      <c r="A23" s="197" t="s">
        <v>590</v>
      </c>
      <c r="B23" s="349"/>
      <c r="C23" s="386"/>
      <c r="D23" s="387">
        <v>-2</v>
      </c>
      <c r="E23" s="383"/>
      <c r="F23" s="381">
        <f t="shared" si="0"/>
        <v>2</v>
      </c>
      <c r="G23" s="382">
        <f t="shared" si="1"/>
        <v>0</v>
      </c>
      <c r="H23" s="350"/>
    </row>
    <row r="24" spans="1:8" ht="28.5" customHeight="1">
      <c r="A24" s="162" t="s">
        <v>238</v>
      </c>
      <c r="B24" s="175"/>
      <c r="C24" s="385"/>
      <c r="D24" s="387"/>
      <c r="E24" s="380"/>
      <c r="F24" s="377"/>
      <c r="G24" s="378"/>
      <c r="H24" s="310"/>
    </row>
    <row r="25" spans="1:8" s="362" customFormat="1" ht="33" customHeight="1">
      <c r="A25" s="347" t="s">
        <v>222</v>
      </c>
      <c r="B25" s="175">
        <v>3255</v>
      </c>
      <c r="C25" s="385">
        <f>C26</f>
        <v>-11493</v>
      </c>
      <c r="D25" s="385">
        <f t="shared" ref="D25:E25" si="2">D26</f>
        <v>-6</v>
      </c>
      <c r="E25" s="385">
        <f t="shared" si="2"/>
        <v>-33</v>
      </c>
      <c r="F25" s="377">
        <f t="shared" si="0"/>
        <v>-27</v>
      </c>
      <c r="G25" s="378">
        <f t="shared" si="1"/>
        <v>550</v>
      </c>
      <c r="H25" s="361"/>
    </row>
    <row r="26" spans="1:8" s="279" customFormat="1" ht="28.5" customHeight="1">
      <c r="A26" s="162" t="s">
        <v>380</v>
      </c>
      <c r="B26" s="175">
        <v>3270</v>
      </c>
      <c r="C26" s="385">
        <f>C27+C34</f>
        <v>-11493</v>
      </c>
      <c r="D26" s="385">
        <f>D27+D34</f>
        <v>-6</v>
      </c>
      <c r="E26" s="385">
        <f>E27+E34+E39</f>
        <v>-33</v>
      </c>
      <c r="F26" s="377">
        <f t="shared" si="0"/>
        <v>-27</v>
      </c>
      <c r="G26" s="378">
        <f t="shared" si="1"/>
        <v>550</v>
      </c>
      <c r="H26" s="350"/>
    </row>
    <row r="27" spans="1:8" s="362" customFormat="1" ht="27" customHeight="1">
      <c r="A27" s="347" t="s">
        <v>576</v>
      </c>
      <c r="B27" s="175">
        <v>3272</v>
      </c>
      <c r="C27" s="385">
        <f>SUM(C28:C33)</f>
        <v>-11485</v>
      </c>
      <c r="D27" s="385">
        <f>SUM(D28:D33)</f>
        <v>0</v>
      </c>
      <c r="E27" s="385">
        <f>SUM(E28:E33)</f>
        <v>0</v>
      </c>
      <c r="F27" s="377"/>
      <c r="G27" s="378"/>
      <c r="H27" s="361"/>
    </row>
    <row r="28" spans="1:8" ht="23.25" customHeight="1">
      <c r="A28" s="197" t="s">
        <v>555</v>
      </c>
      <c r="B28" s="175"/>
      <c r="C28" s="386">
        <v>-950</v>
      </c>
      <c r="D28" s="387"/>
      <c r="E28" s="380"/>
      <c r="F28" s="377"/>
      <c r="G28" s="378"/>
      <c r="H28" s="310"/>
    </row>
    <row r="29" spans="1:8" s="25" customFormat="1" ht="23.25" customHeight="1">
      <c r="A29" s="197" t="s">
        <v>496</v>
      </c>
      <c r="B29" s="175"/>
      <c r="C29" s="386">
        <v>-4700</v>
      </c>
      <c r="D29" s="388"/>
      <c r="E29" s="383"/>
      <c r="F29" s="377"/>
      <c r="G29" s="378"/>
      <c r="H29" s="350"/>
    </row>
    <row r="30" spans="1:8" ht="23.25" customHeight="1">
      <c r="A30" s="197" t="s">
        <v>497</v>
      </c>
      <c r="B30" s="175"/>
      <c r="C30" s="386">
        <v>-5795</v>
      </c>
      <c r="D30" s="387"/>
      <c r="E30" s="380"/>
      <c r="F30" s="377"/>
      <c r="G30" s="378"/>
      <c r="H30" s="310"/>
    </row>
    <row r="31" spans="1:8" s="25" customFormat="1" ht="23.25" customHeight="1">
      <c r="A31" s="197" t="s">
        <v>484</v>
      </c>
      <c r="B31" s="175"/>
      <c r="C31" s="386">
        <v>-15</v>
      </c>
      <c r="D31" s="388"/>
      <c r="E31" s="383"/>
      <c r="F31" s="377"/>
      <c r="G31" s="378"/>
      <c r="H31" s="350"/>
    </row>
    <row r="32" spans="1:8" ht="23.25" customHeight="1">
      <c r="A32" s="197" t="s">
        <v>498</v>
      </c>
      <c r="B32" s="175"/>
      <c r="C32" s="386">
        <v>-13</v>
      </c>
      <c r="D32" s="387"/>
      <c r="E32" s="380"/>
      <c r="F32" s="377"/>
      <c r="G32" s="378"/>
      <c r="H32" s="310"/>
    </row>
    <row r="33" spans="1:9" s="25" customFormat="1" ht="23.25" customHeight="1">
      <c r="A33" s="197" t="s">
        <v>499</v>
      </c>
      <c r="B33" s="175"/>
      <c r="C33" s="386">
        <v>-12</v>
      </c>
      <c r="D33" s="387"/>
      <c r="E33" s="380"/>
      <c r="F33" s="377"/>
      <c r="G33" s="378"/>
      <c r="H33" s="350"/>
    </row>
    <row r="34" spans="1:9" s="364" customFormat="1" ht="42" customHeight="1">
      <c r="A34" s="347" t="s">
        <v>500</v>
      </c>
      <c r="B34" s="175">
        <v>3273</v>
      </c>
      <c r="C34" s="385">
        <f>SUM(C35:C38)</f>
        <v>-8</v>
      </c>
      <c r="D34" s="385">
        <f>SUM(D35:D38)</f>
        <v>-6</v>
      </c>
      <c r="E34" s="385">
        <f>SUM(E35:E38)</f>
        <v>-9</v>
      </c>
      <c r="F34" s="377">
        <f t="shared" si="0"/>
        <v>-3</v>
      </c>
      <c r="G34" s="378">
        <f t="shared" si="1"/>
        <v>150</v>
      </c>
      <c r="H34" s="363"/>
    </row>
    <row r="35" spans="1:9" s="25" customFormat="1" ht="23.25" customHeight="1">
      <c r="A35" s="197" t="s">
        <v>501</v>
      </c>
      <c r="B35" s="349"/>
      <c r="C35" s="389">
        <v>-5</v>
      </c>
      <c r="D35" s="387"/>
      <c r="E35" s="380"/>
      <c r="F35" s="377"/>
      <c r="G35" s="378"/>
      <c r="H35" s="350"/>
    </row>
    <row r="36" spans="1:9" ht="23.25" customHeight="1">
      <c r="A36" s="197" t="s">
        <v>485</v>
      </c>
      <c r="B36" s="349"/>
      <c r="C36" s="389">
        <v>-3</v>
      </c>
      <c r="D36" s="387"/>
      <c r="E36" s="387">
        <v>-2</v>
      </c>
      <c r="F36" s="381">
        <f t="shared" si="0"/>
        <v>-2</v>
      </c>
      <c r="G36" s="382"/>
      <c r="H36" s="309"/>
      <c r="I36" s="47"/>
    </row>
    <row r="37" spans="1:9" ht="23.25" customHeight="1">
      <c r="A37" s="197" t="s">
        <v>486</v>
      </c>
      <c r="B37" s="349"/>
      <c r="C37" s="385"/>
      <c r="D37" s="387">
        <v>-6</v>
      </c>
      <c r="E37" s="387">
        <v>-6</v>
      </c>
      <c r="F37" s="381">
        <f t="shared" si="0"/>
        <v>0</v>
      </c>
      <c r="G37" s="382">
        <f t="shared" si="1"/>
        <v>100</v>
      </c>
      <c r="H37" s="334"/>
      <c r="I37" s="209"/>
    </row>
    <row r="38" spans="1:9" ht="23.25" customHeight="1">
      <c r="A38" s="197" t="s">
        <v>502</v>
      </c>
      <c r="B38" s="349"/>
      <c r="C38" s="385"/>
      <c r="D38" s="387"/>
      <c r="E38" s="387">
        <v>-1</v>
      </c>
      <c r="F38" s="381">
        <f t="shared" si="0"/>
        <v>-1</v>
      </c>
      <c r="G38" s="382"/>
      <c r="H38" s="310"/>
    </row>
    <row r="39" spans="1:9" s="364" customFormat="1" ht="39.75" customHeight="1">
      <c r="A39" s="347" t="s">
        <v>381</v>
      </c>
      <c r="B39" s="175">
        <v>3275</v>
      </c>
      <c r="C39" s="385">
        <f>C40</f>
        <v>0</v>
      </c>
      <c r="D39" s="385">
        <f t="shared" ref="D39:E39" si="3">D40</f>
        <v>0</v>
      </c>
      <c r="E39" s="385">
        <f t="shared" si="3"/>
        <v>-24</v>
      </c>
      <c r="F39" s="377">
        <f t="shared" si="0"/>
        <v>-24</v>
      </c>
      <c r="G39" s="378"/>
      <c r="H39" s="363"/>
    </row>
    <row r="40" spans="1:9" ht="24" customHeight="1">
      <c r="A40" s="353" t="s">
        <v>527</v>
      </c>
      <c r="B40" s="354"/>
      <c r="C40" s="390"/>
      <c r="D40" s="387"/>
      <c r="E40" s="387">
        <v>-24</v>
      </c>
      <c r="F40" s="381">
        <f t="shared" si="0"/>
        <v>-24</v>
      </c>
      <c r="G40" s="378"/>
      <c r="H40" s="310"/>
    </row>
    <row r="41" spans="1:9">
      <c r="A41" s="355"/>
      <c r="B41" s="356"/>
      <c r="C41" s="356"/>
      <c r="D41" s="357"/>
      <c r="E41" s="358"/>
      <c r="F41" s="358"/>
      <c r="G41" s="358"/>
      <c r="H41" s="310"/>
    </row>
    <row r="42" spans="1:9">
      <c r="A42" s="355"/>
      <c r="B42" s="356"/>
      <c r="C42" s="356"/>
      <c r="D42" s="357"/>
      <c r="E42" s="358"/>
      <c r="F42" s="358"/>
      <c r="G42" s="358"/>
      <c r="H42" s="310"/>
    </row>
    <row r="43" spans="1:9">
      <c r="A43" s="355"/>
      <c r="B43" s="356"/>
      <c r="C43" s="356"/>
      <c r="D43" s="357"/>
      <c r="E43" s="358"/>
      <c r="F43" s="358"/>
      <c r="G43" s="358"/>
      <c r="H43" s="310"/>
    </row>
    <row r="44" spans="1:9" s="292" customFormat="1">
      <c r="A44" s="274" t="s">
        <v>481</v>
      </c>
      <c r="B44" s="359"/>
      <c r="C44" s="465" t="s">
        <v>549</v>
      </c>
      <c r="D44" s="465"/>
      <c r="E44" s="360"/>
      <c r="F44" s="466" t="s">
        <v>541</v>
      </c>
      <c r="G44" s="466"/>
      <c r="H44" s="466"/>
    </row>
    <row r="45" spans="1:9" s="371" customFormat="1" ht="12.75">
      <c r="A45" s="372" t="s">
        <v>368</v>
      </c>
      <c r="B45" s="370"/>
      <c r="C45" s="467" t="s">
        <v>374</v>
      </c>
      <c r="D45" s="467"/>
      <c r="E45" s="370"/>
      <c r="F45" s="468" t="s">
        <v>373</v>
      </c>
      <c r="G45" s="468"/>
      <c r="H45" s="468"/>
    </row>
    <row r="46" spans="1:9">
      <c r="A46" s="58"/>
      <c r="B46" s="59"/>
      <c r="C46" s="59"/>
      <c r="D46" s="60"/>
      <c r="E46" s="61"/>
      <c r="F46" s="61"/>
      <c r="G46" s="61"/>
    </row>
    <row r="47" spans="1:9">
      <c r="A47" s="58"/>
      <c r="B47" s="59"/>
      <c r="C47" s="59"/>
      <c r="D47" s="60"/>
      <c r="E47" s="61"/>
      <c r="F47" s="61"/>
      <c r="G47" s="61"/>
    </row>
    <row r="48" spans="1:9">
      <c r="A48" s="58"/>
      <c r="B48" s="59"/>
      <c r="C48" s="59"/>
      <c r="D48" s="60"/>
      <c r="E48" s="61"/>
      <c r="F48" s="61"/>
      <c r="G48" s="61"/>
    </row>
    <row r="49" spans="1:7">
      <c r="A49" s="58"/>
      <c r="B49" s="59"/>
      <c r="C49" s="59"/>
      <c r="D49" s="60"/>
      <c r="E49" s="61"/>
      <c r="F49" s="61"/>
      <c r="G49" s="61"/>
    </row>
    <row r="50" spans="1:7">
      <c r="A50" s="58"/>
      <c r="B50" s="59"/>
      <c r="C50" s="59"/>
      <c r="D50" s="60"/>
      <c r="E50" s="61"/>
      <c r="F50" s="61"/>
      <c r="G50" s="61"/>
    </row>
    <row r="51" spans="1:7">
      <c r="A51" s="58"/>
      <c r="B51" s="59"/>
      <c r="C51" s="59"/>
      <c r="D51" s="60"/>
      <c r="E51" s="61"/>
      <c r="F51" s="61"/>
      <c r="G51" s="61"/>
    </row>
    <row r="52" spans="1:7">
      <c r="A52" s="58"/>
      <c r="B52" s="59"/>
      <c r="C52" s="59"/>
      <c r="D52" s="60"/>
      <c r="E52" s="61"/>
      <c r="F52" s="61"/>
      <c r="G52" s="61"/>
    </row>
    <row r="53" spans="1:7">
      <c r="A53" s="58"/>
      <c r="B53" s="59"/>
      <c r="C53" s="59"/>
      <c r="D53" s="60"/>
      <c r="E53" s="61"/>
      <c r="F53" s="61"/>
      <c r="G53" s="61"/>
    </row>
    <row r="54" spans="1:7">
      <c r="A54" s="58"/>
      <c r="B54" s="59"/>
      <c r="C54" s="59"/>
      <c r="D54" s="60"/>
      <c r="E54" s="61"/>
      <c r="F54" s="61"/>
      <c r="G54" s="61"/>
    </row>
    <row r="55" spans="1:7">
      <c r="A55" s="58"/>
      <c r="B55" s="59"/>
      <c r="C55" s="59"/>
      <c r="D55" s="60"/>
      <c r="E55" s="61"/>
      <c r="F55" s="61"/>
      <c r="G55" s="61"/>
    </row>
    <row r="56" spans="1:7">
      <c r="A56" s="58"/>
      <c r="B56" s="59"/>
      <c r="C56" s="59"/>
      <c r="D56" s="60"/>
      <c r="E56" s="61"/>
      <c r="F56" s="61"/>
      <c r="G56" s="61"/>
    </row>
    <row r="57" spans="1:7">
      <c r="A57" s="58"/>
      <c r="B57" s="59"/>
      <c r="C57" s="59"/>
      <c r="D57" s="60"/>
      <c r="E57" s="61"/>
      <c r="F57" s="61"/>
      <c r="G57" s="61"/>
    </row>
    <row r="58" spans="1:7">
      <c r="A58" s="58"/>
      <c r="B58" s="59"/>
      <c r="C58" s="59"/>
      <c r="D58" s="60"/>
      <c r="E58" s="61"/>
      <c r="F58" s="61"/>
      <c r="G58" s="61"/>
    </row>
    <row r="59" spans="1:7">
      <c r="A59" s="58"/>
      <c r="B59" s="59"/>
      <c r="C59" s="59"/>
      <c r="D59" s="60"/>
      <c r="E59" s="61"/>
      <c r="F59" s="61"/>
      <c r="G59" s="61"/>
    </row>
    <row r="60" spans="1:7">
      <c r="A60" s="58"/>
      <c r="B60" s="59"/>
      <c r="C60" s="59"/>
      <c r="D60" s="60"/>
      <c r="E60" s="61"/>
      <c r="F60" s="61"/>
      <c r="G60" s="61"/>
    </row>
    <row r="61" spans="1:7">
      <c r="A61" s="58"/>
      <c r="B61" s="59"/>
      <c r="C61" s="59"/>
      <c r="D61" s="60"/>
      <c r="E61" s="61"/>
      <c r="F61" s="61"/>
      <c r="G61" s="61"/>
    </row>
    <row r="62" spans="1:7">
      <c r="A62" s="58"/>
      <c r="B62" s="59"/>
      <c r="C62" s="59"/>
      <c r="D62" s="60"/>
      <c r="E62" s="61"/>
      <c r="F62" s="61"/>
      <c r="G62" s="61"/>
    </row>
    <row r="63" spans="1:7">
      <c r="A63" s="58"/>
      <c r="B63" s="59"/>
      <c r="C63" s="59"/>
      <c r="D63" s="60"/>
      <c r="E63" s="61"/>
      <c r="F63" s="61"/>
      <c r="G63" s="61"/>
    </row>
    <row r="64" spans="1:7">
      <c r="A64" s="58"/>
      <c r="B64" s="59"/>
      <c r="C64" s="59"/>
      <c r="D64" s="60"/>
      <c r="E64" s="61"/>
      <c r="F64" s="61"/>
      <c r="G64" s="61"/>
    </row>
    <row r="65" spans="1:7">
      <c r="A65" s="58"/>
      <c r="D65" s="62"/>
      <c r="E65" s="63"/>
      <c r="F65" s="63"/>
      <c r="G65" s="63"/>
    </row>
    <row r="66" spans="1:7">
      <c r="A66" s="50"/>
      <c r="D66" s="62"/>
      <c r="E66" s="63"/>
      <c r="F66" s="63"/>
      <c r="G66" s="63"/>
    </row>
    <row r="67" spans="1:7">
      <c r="A67" s="50"/>
      <c r="D67" s="62"/>
      <c r="E67" s="63"/>
      <c r="F67" s="63"/>
      <c r="G67" s="63"/>
    </row>
    <row r="68" spans="1:7">
      <c r="A68" s="50"/>
      <c r="D68" s="62"/>
      <c r="E68" s="63"/>
      <c r="F68" s="63"/>
      <c r="G68" s="63"/>
    </row>
    <row r="69" spans="1:7">
      <c r="A69" s="50"/>
      <c r="D69" s="62"/>
      <c r="E69" s="63"/>
      <c r="F69" s="63"/>
      <c r="G69" s="63"/>
    </row>
    <row r="70" spans="1:7">
      <c r="A70" s="50"/>
      <c r="D70" s="62"/>
      <c r="E70" s="63"/>
      <c r="F70" s="63"/>
      <c r="G70" s="63"/>
    </row>
    <row r="71" spans="1:7">
      <c r="A71" s="50"/>
      <c r="D71" s="62"/>
      <c r="E71" s="63"/>
      <c r="F71" s="63"/>
      <c r="G71" s="63"/>
    </row>
    <row r="72" spans="1:7">
      <c r="A72" s="50"/>
      <c r="D72" s="62"/>
      <c r="E72" s="63"/>
      <c r="F72" s="63"/>
      <c r="G72" s="63"/>
    </row>
    <row r="73" spans="1:7">
      <c r="A73" s="50"/>
      <c r="D73" s="62"/>
      <c r="E73" s="63"/>
      <c r="F73" s="63"/>
      <c r="G73" s="63"/>
    </row>
    <row r="74" spans="1:7">
      <c r="A74" s="50"/>
      <c r="D74" s="62"/>
      <c r="E74" s="63"/>
      <c r="F74" s="63"/>
      <c r="G74" s="63"/>
    </row>
    <row r="75" spans="1:7">
      <c r="A75" s="50"/>
      <c r="D75" s="62"/>
      <c r="E75" s="63"/>
      <c r="F75" s="63"/>
      <c r="G75" s="63"/>
    </row>
    <row r="76" spans="1:7">
      <c r="A76" s="50"/>
      <c r="D76" s="62"/>
      <c r="E76" s="63"/>
      <c r="F76" s="63"/>
      <c r="G76" s="63"/>
    </row>
    <row r="77" spans="1:7">
      <c r="A77" s="50"/>
      <c r="D77" s="62"/>
      <c r="E77" s="63"/>
      <c r="F77" s="63"/>
      <c r="G77" s="63"/>
    </row>
    <row r="78" spans="1:7">
      <c r="A78" s="50"/>
      <c r="D78" s="62"/>
      <c r="E78" s="63"/>
      <c r="F78" s="63"/>
      <c r="G78" s="63"/>
    </row>
    <row r="79" spans="1:7">
      <c r="A79" s="50"/>
      <c r="D79" s="62"/>
      <c r="E79" s="63"/>
      <c r="F79" s="63"/>
      <c r="G79" s="63"/>
    </row>
    <row r="80" spans="1:7">
      <c r="A80" s="50"/>
      <c r="D80" s="62"/>
      <c r="E80" s="63"/>
      <c r="F80" s="63"/>
      <c r="G80" s="63"/>
    </row>
    <row r="81" spans="1:7">
      <c r="A81" s="50"/>
      <c r="D81" s="62"/>
      <c r="E81" s="63"/>
      <c r="F81" s="63"/>
      <c r="G81" s="63"/>
    </row>
    <row r="82" spans="1:7">
      <c r="A82" s="50"/>
      <c r="D82" s="62"/>
      <c r="E82" s="63"/>
      <c r="F82" s="63"/>
      <c r="G82" s="63"/>
    </row>
    <row r="83" spans="1:7">
      <c r="A83" s="50"/>
      <c r="D83" s="62"/>
      <c r="E83" s="63"/>
      <c r="F83" s="63"/>
      <c r="G83" s="63"/>
    </row>
    <row r="84" spans="1:7">
      <c r="A84" s="50"/>
      <c r="D84" s="62"/>
      <c r="E84" s="63"/>
      <c r="F84" s="63"/>
      <c r="G84" s="63"/>
    </row>
    <row r="85" spans="1:7">
      <c r="A85" s="50"/>
      <c r="D85" s="62"/>
      <c r="E85" s="63"/>
      <c r="F85" s="63"/>
      <c r="G85" s="63"/>
    </row>
    <row r="86" spans="1:7">
      <c r="A86" s="50"/>
      <c r="D86" s="62"/>
      <c r="E86" s="63"/>
      <c r="F86" s="63"/>
      <c r="G86" s="63"/>
    </row>
    <row r="87" spans="1:7">
      <c r="A87" s="50"/>
      <c r="D87" s="62"/>
      <c r="E87" s="63"/>
      <c r="F87" s="63"/>
      <c r="G87" s="63"/>
    </row>
    <row r="88" spans="1:7">
      <c r="A88" s="50"/>
    </row>
    <row r="89" spans="1:7">
      <c r="A89" s="33"/>
    </row>
    <row r="90" spans="1:7">
      <c r="A90" s="33"/>
    </row>
    <row r="91" spans="1:7">
      <c r="A91" s="33"/>
    </row>
    <row r="92" spans="1:7">
      <c r="A92" s="33"/>
    </row>
    <row r="93" spans="1:7">
      <c r="A93" s="33"/>
    </row>
    <row r="94" spans="1:7">
      <c r="A94" s="33"/>
    </row>
    <row r="95" spans="1:7">
      <c r="A95" s="33"/>
    </row>
    <row r="96" spans="1:7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</sheetData>
  <mergeCells count="5">
    <mergeCell ref="A2:G2"/>
    <mergeCell ref="C44:D44"/>
    <mergeCell ref="F44:H44"/>
    <mergeCell ref="C45:D45"/>
    <mergeCell ref="F45:H45"/>
  </mergeCells>
  <pageMargins left="0.59055118110236227" right="0.59055118110236227" top="0.59055118110236227" bottom="0.59055118110236227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99"/>
  </sheetPr>
  <dimension ref="A1:I184"/>
  <sheetViews>
    <sheetView view="pageBreakPreview" zoomScale="69" zoomScaleNormal="75" zoomScaleSheetLayoutView="69" workbookViewId="0">
      <selection activeCell="Q7" sqref="Q7"/>
    </sheetView>
  </sheetViews>
  <sheetFormatPr defaultRowHeight="18.75"/>
  <cols>
    <col min="1" max="1" width="80.140625" style="23" customWidth="1"/>
    <col min="2" max="2" width="12.7109375" style="208" customWidth="1"/>
    <col min="3" max="4" width="25.7109375" style="208" customWidth="1"/>
    <col min="5" max="6" width="20.7109375" style="208" customWidth="1"/>
    <col min="7" max="7" width="22.85546875" style="208" customWidth="1"/>
    <col min="8" max="8" width="21.140625" style="208" customWidth="1"/>
    <col min="9" max="9" width="9.5703125" style="23" customWidth="1"/>
    <col min="10" max="10" width="9.85546875" style="23" customWidth="1"/>
    <col min="11" max="16384" width="9.140625" style="23"/>
  </cols>
  <sheetData>
    <row r="1" spans="1:9">
      <c r="H1" s="230" t="s">
        <v>353</v>
      </c>
    </row>
    <row r="2" spans="1:9" ht="39" customHeight="1">
      <c r="A2" s="432" t="s">
        <v>129</v>
      </c>
      <c r="B2" s="432"/>
      <c r="C2" s="432"/>
      <c r="D2" s="432"/>
      <c r="E2" s="432"/>
      <c r="F2" s="432"/>
      <c r="G2" s="432"/>
      <c r="H2" s="432"/>
    </row>
    <row r="3" spans="1:9" ht="30" customHeight="1">
      <c r="A3" s="471" t="s">
        <v>388</v>
      </c>
      <c r="B3" s="471"/>
      <c r="C3" s="471"/>
      <c r="D3" s="471"/>
      <c r="E3" s="471"/>
      <c r="F3" s="471"/>
      <c r="G3" s="471"/>
      <c r="H3" s="471"/>
    </row>
    <row r="4" spans="1:9" ht="58.5" customHeight="1">
      <c r="A4" s="469" t="s">
        <v>158</v>
      </c>
      <c r="B4" s="430" t="s">
        <v>18</v>
      </c>
      <c r="C4" s="430" t="s">
        <v>138</v>
      </c>
      <c r="D4" s="430"/>
      <c r="E4" s="431" t="s">
        <v>422</v>
      </c>
      <c r="F4" s="431"/>
      <c r="G4" s="431"/>
      <c r="H4" s="431"/>
    </row>
    <row r="5" spans="1:9" ht="68.25" customHeight="1">
      <c r="A5" s="470"/>
      <c r="B5" s="430"/>
      <c r="C5" s="211" t="s">
        <v>420</v>
      </c>
      <c r="D5" s="211" t="s">
        <v>421</v>
      </c>
      <c r="E5" s="211" t="s">
        <v>149</v>
      </c>
      <c r="F5" s="211" t="s">
        <v>144</v>
      </c>
      <c r="G5" s="70" t="s">
        <v>155</v>
      </c>
      <c r="H5" s="70" t="s">
        <v>156</v>
      </c>
    </row>
    <row r="6" spans="1:9" ht="33.75" customHeight="1">
      <c r="A6" s="144">
        <v>1</v>
      </c>
      <c r="B6" s="211">
        <v>2</v>
      </c>
      <c r="C6" s="144">
        <v>3</v>
      </c>
      <c r="D6" s="211">
        <v>4</v>
      </c>
      <c r="E6" s="144">
        <v>5</v>
      </c>
      <c r="F6" s="211">
        <v>6</v>
      </c>
      <c r="G6" s="144">
        <v>7</v>
      </c>
      <c r="H6" s="211">
        <v>8</v>
      </c>
    </row>
    <row r="7" spans="1:9" s="25" customFormat="1" ht="71.25" customHeight="1">
      <c r="A7" s="145" t="s">
        <v>69</v>
      </c>
      <c r="B7" s="231">
        <v>4000</v>
      </c>
      <c r="C7" s="75">
        <f>SUM(C8:C13)</f>
        <v>9798</v>
      </c>
      <c r="D7" s="75">
        <f>SUM(D8:D13)</f>
        <v>33</v>
      </c>
      <c r="E7" s="75">
        <f>SUM(E8:E13)</f>
        <v>6</v>
      </c>
      <c r="F7" s="75">
        <f>SUM(F8:F13)</f>
        <v>33</v>
      </c>
      <c r="G7" s="75">
        <f>F7-E7</f>
        <v>27</v>
      </c>
      <c r="H7" s="76">
        <f>(F7/E7)*100</f>
        <v>550</v>
      </c>
    </row>
    <row r="8" spans="1:9" ht="62.25" customHeight="1">
      <c r="A8" s="81" t="s">
        <v>1</v>
      </c>
      <c r="B8" s="147" t="s">
        <v>132</v>
      </c>
      <c r="C8" s="79"/>
      <c r="D8" s="79"/>
      <c r="E8" s="79"/>
      <c r="F8" s="79"/>
      <c r="G8" s="79">
        <f t="shared" ref="G8:G13" si="0">F8-E8</f>
        <v>0</v>
      </c>
      <c r="H8" s="218" t="e">
        <f t="shared" ref="H8:H13" si="1">(F8/E8)*100</f>
        <v>#DIV/0!</v>
      </c>
    </row>
    <row r="9" spans="1:9" ht="57.75" customHeight="1">
      <c r="A9" s="81" t="s">
        <v>2</v>
      </c>
      <c r="B9" s="147">
        <v>4020</v>
      </c>
      <c r="C9" s="79">
        <v>9734</v>
      </c>
      <c r="D9" s="79"/>
      <c r="E9" s="79"/>
      <c r="F9" s="79"/>
      <c r="G9" s="79">
        <f t="shared" si="0"/>
        <v>0</v>
      </c>
      <c r="H9" s="218" t="e">
        <f t="shared" si="1"/>
        <v>#DIV/0!</v>
      </c>
    </row>
    <row r="10" spans="1:9" ht="70.5" customHeight="1">
      <c r="A10" s="81" t="s">
        <v>28</v>
      </c>
      <c r="B10" s="147">
        <v>4030</v>
      </c>
      <c r="C10" s="79">
        <v>8</v>
      </c>
      <c r="D10" s="79">
        <v>9</v>
      </c>
      <c r="E10" s="79">
        <v>6</v>
      </c>
      <c r="F10" s="79">
        <v>9</v>
      </c>
      <c r="G10" s="79">
        <f>F10-E10</f>
        <v>3</v>
      </c>
      <c r="H10" s="80">
        <f>(F10/E10)*100</f>
        <v>150</v>
      </c>
    </row>
    <row r="11" spans="1:9" ht="59.25" customHeight="1">
      <c r="A11" s="81" t="s">
        <v>3</v>
      </c>
      <c r="B11" s="147">
        <v>4040</v>
      </c>
      <c r="C11" s="79">
        <v>23</v>
      </c>
      <c r="D11" s="79"/>
      <c r="E11" s="79"/>
      <c r="F11" s="79"/>
      <c r="G11" s="79">
        <f t="shared" ref="G11:G12" si="2">F11-E11</f>
        <v>0</v>
      </c>
      <c r="H11" s="218" t="e">
        <f t="shared" si="1"/>
        <v>#DIV/0!</v>
      </c>
    </row>
    <row r="12" spans="1:9" ht="70.5" customHeight="1">
      <c r="A12" s="81" t="s">
        <v>60</v>
      </c>
      <c r="B12" s="147">
        <v>4050</v>
      </c>
      <c r="C12" s="79">
        <v>33</v>
      </c>
      <c r="D12" s="79">
        <v>24</v>
      </c>
      <c r="E12" s="79"/>
      <c r="F12" s="79">
        <v>24</v>
      </c>
      <c r="G12" s="79">
        <f t="shared" si="2"/>
        <v>24</v>
      </c>
      <c r="H12" s="218" t="e">
        <f t="shared" si="1"/>
        <v>#DIV/0!</v>
      </c>
    </row>
    <row r="13" spans="1:9" ht="59.25" customHeight="1">
      <c r="A13" s="81" t="s">
        <v>206</v>
      </c>
      <c r="B13" s="147">
        <v>4060</v>
      </c>
      <c r="C13" s="79"/>
      <c r="D13" s="79"/>
      <c r="E13" s="79"/>
      <c r="F13" s="79"/>
      <c r="G13" s="79">
        <f t="shared" si="0"/>
        <v>0</v>
      </c>
      <c r="H13" s="218" t="e">
        <f t="shared" si="1"/>
        <v>#DIV/0!</v>
      </c>
    </row>
    <row r="14" spans="1:9">
      <c r="A14" s="47"/>
      <c r="B14" s="47"/>
      <c r="C14" s="47"/>
      <c r="D14" s="47"/>
      <c r="E14" s="47"/>
      <c r="F14" s="47"/>
      <c r="G14" s="47"/>
      <c r="H14" s="47"/>
    </row>
    <row r="15" spans="1:9">
      <c r="A15" s="47"/>
      <c r="B15" s="47"/>
      <c r="C15" s="47"/>
      <c r="D15" s="47"/>
      <c r="E15" s="47"/>
      <c r="F15" s="47"/>
      <c r="G15" s="47"/>
      <c r="H15" s="47"/>
    </row>
    <row r="16" spans="1:9" s="215" customFormat="1" ht="19.5" customHeight="1">
      <c r="A16" s="209"/>
      <c r="B16" s="48"/>
      <c r="C16" s="48"/>
      <c r="D16" s="48"/>
      <c r="E16" s="48"/>
      <c r="F16" s="48"/>
      <c r="G16" s="48"/>
      <c r="H16" s="48"/>
      <c r="I16" s="23"/>
    </row>
    <row r="17" spans="1:8" s="292" customFormat="1" ht="54" customHeight="1">
      <c r="A17" s="276" t="s">
        <v>481</v>
      </c>
      <c r="B17" s="303"/>
      <c r="C17" s="472" t="s">
        <v>140</v>
      </c>
      <c r="D17" s="472"/>
      <c r="E17" s="304"/>
      <c r="F17" s="460" t="s">
        <v>541</v>
      </c>
      <c r="G17" s="460"/>
      <c r="H17" s="460"/>
    </row>
    <row r="18" spans="1:8" s="307" customFormat="1" ht="37.5" customHeight="1">
      <c r="A18" s="305" t="s">
        <v>368</v>
      </c>
      <c r="B18" s="306"/>
      <c r="C18" s="456" t="s">
        <v>374</v>
      </c>
      <c r="D18" s="456"/>
      <c r="E18" s="306"/>
      <c r="F18" s="457" t="s">
        <v>373</v>
      </c>
      <c r="G18" s="457"/>
      <c r="H18" s="457"/>
    </row>
    <row r="19" spans="1:8">
      <c r="A19" s="33"/>
    </row>
    <row r="20" spans="1:8">
      <c r="A20" s="33"/>
    </row>
    <row r="21" spans="1:8">
      <c r="A21" s="33"/>
    </row>
    <row r="22" spans="1:8">
      <c r="A22" s="33"/>
    </row>
    <row r="23" spans="1:8">
      <c r="A23" s="33"/>
    </row>
    <row r="24" spans="1:8">
      <c r="A24" s="33"/>
    </row>
    <row r="25" spans="1:8">
      <c r="A25" s="33"/>
    </row>
    <row r="26" spans="1:8">
      <c r="A26" s="33"/>
    </row>
    <row r="27" spans="1:8">
      <c r="A27" s="33"/>
    </row>
    <row r="28" spans="1:8">
      <c r="A28" s="33"/>
    </row>
    <row r="29" spans="1:8">
      <c r="A29" s="33"/>
    </row>
    <row r="30" spans="1:8">
      <c r="A30" s="33"/>
    </row>
    <row r="31" spans="1:8">
      <c r="A31" s="33"/>
    </row>
    <row r="32" spans="1:8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H17"/>
    <mergeCell ref="F18:H18"/>
  </mergeCells>
  <phoneticPr fontId="0" type="noConversion"/>
  <pageMargins left="0.59055118110236227" right="0.59055118110236227" top="0.59055118110236227" bottom="0.59055118110236227" header="0.27559055118110237" footer="0.19685039370078741"/>
  <pageSetup paperSize="9" scale="58" firstPageNumber="9" orientation="landscape" useFirstPageNumber="1" r:id="rId1"/>
  <headerFooter alignWithMargins="0"/>
  <ignoredErrors>
    <ignoredError sqref="B8" numberStoredAsText="1"/>
    <ignoredError sqref="H8:H9 H11:H1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2:H246"/>
  <sheetViews>
    <sheetView view="pageBreakPreview" zoomScale="75" zoomScaleNormal="100" zoomScaleSheetLayoutView="75" workbookViewId="0">
      <selection activeCell="A10" sqref="A10"/>
    </sheetView>
  </sheetViews>
  <sheetFormatPr defaultRowHeight="18.75"/>
  <cols>
    <col min="1" max="1" width="84.5703125" style="23" customWidth="1"/>
    <col min="2" max="2" width="16" style="30" customWidth="1"/>
    <col min="3" max="3" width="19.85546875" style="30" customWidth="1"/>
    <col min="4" max="5" width="19" style="30" customWidth="1"/>
    <col min="6" max="7" width="20" style="30" customWidth="1"/>
    <col min="8" max="16384" width="9.140625" style="23"/>
  </cols>
  <sheetData>
    <row r="2" spans="1:7" ht="33.75" customHeight="1">
      <c r="A2" s="473" t="s">
        <v>413</v>
      </c>
      <c r="B2" s="473"/>
      <c r="C2" s="473"/>
      <c r="D2" s="473"/>
      <c r="E2" s="473"/>
      <c r="F2" s="473"/>
      <c r="G2" s="473"/>
    </row>
    <row r="3" spans="1:7" ht="28.5" customHeight="1">
      <c r="A3" s="34"/>
      <c r="B3" s="35"/>
      <c r="C3" s="35"/>
      <c r="D3" s="34"/>
      <c r="E3" s="34"/>
      <c r="F3" s="34"/>
      <c r="G3" s="312" t="s">
        <v>376</v>
      </c>
    </row>
    <row r="4" spans="1:7" ht="62.25" customHeight="1">
      <c r="A4" s="51" t="s">
        <v>158</v>
      </c>
      <c r="B4" s="52" t="s">
        <v>18</v>
      </c>
      <c r="C4" s="52" t="s">
        <v>424</v>
      </c>
      <c r="D4" s="52" t="s">
        <v>425</v>
      </c>
      <c r="E4" s="52" t="s">
        <v>428</v>
      </c>
      <c r="F4" s="52" t="s">
        <v>551</v>
      </c>
      <c r="G4" s="53" t="s">
        <v>401</v>
      </c>
    </row>
    <row r="5" spans="1:7" ht="23.25" customHeight="1">
      <c r="A5" s="54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</row>
    <row r="6" spans="1:7" ht="35.1" customHeight="1">
      <c r="A6" s="145" t="s">
        <v>196</v>
      </c>
      <c r="B6" s="196">
        <v>4000</v>
      </c>
      <c r="C6" s="402">
        <f>C14+C19+C7+C21</f>
        <v>9798</v>
      </c>
      <c r="D6" s="234">
        <f>D14+D19+D7+D21</f>
        <v>6</v>
      </c>
      <c r="E6" s="235">
        <f>E14+E19+E21</f>
        <v>33</v>
      </c>
      <c r="F6" s="236">
        <f>E6-D6</f>
        <v>27</v>
      </c>
      <c r="G6" s="98">
        <f t="shared" ref="G6:G23" si="0">(E6/D6)*100</f>
        <v>550</v>
      </c>
    </row>
    <row r="7" spans="1:7" ht="35.1" customHeight="1">
      <c r="A7" s="195" t="s">
        <v>2</v>
      </c>
      <c r="B7" s="320">
        <v>4020</v>
      </c>
      <c r="C7" s="402">
        <f>SUM(C8:C13)</f>
        <v>9734</v>
      </c>
      <c r="D7" s="234"/>
      <c r="E7" s="234"/>
      <c r="F7" s="236"/>
      <c r="G7" s="205" t="e">
        <f t="shared" si="0"/>
        <v>#DIV/0!</v>
      </c>
    </row>
    <row r="8" spans="1:7" ht="27" customHeight="1">
      <c r="A8" s="7" t="s">
        <v>577</v>
      </c>
      <c r="B8" s="232"/>
      <c r="C8" s="397">
        <v>950</v>
      </c>
      <c r="D8" s="234"/>
      <c r="E8" s="234"/>
      <c r="F8" s="236"/>
      <c r="G8" s="205" t="e">
        <f t="shared" si="0"/>
        <v>#DIV/0!</v>
      </c>
    </row>
    <row r="9" spans="1:7" ht="27" customHeight="1">
      <c r="A9" s="7" t="s">
        <v>496</v>
      </c>
      <c r="B9" s="232"/>
      <c r="C9" s="397">
        <v>3917</v>
      </c>
      <c r="D9" s="234"/>
      <c r="E9" s="234"/>
      <c r="F9" s="236"/>
      <c r="G9" s="205"/>
    </row>
    <row r="10" spans="1:7" ht="27" customHeight="1">
      <c r="A10" s="7" t="s">
        <v>497</v>
      </c>
      <c r="B10" s="232"/>
      <c r="C10" s="397">
        <v>4829</v>
      </c>
      <c r="D10" s="234"/>
      <c r="E10" s="234"/>
      <c r="F10" s="236"/>
      <c r="G10" s="205"/>
    </row>
    <row r="11" spans="1:7" s="25" customFormat="1" ht="27" customHeight="1">
      <c r="A11" s="81" t="s">
        <v>484</v>
      </c>
      <c r="B11" s="196"/>
      <c r="C11" s="397">
        <v>15</v>
      </c>
      <c r="D11" s="234"/>
      <c r="E11" s="234"/>
      <c r="F11" s="236"/>
      <c r="G11" s="205" t="e">
        <f t="shared" si="0"/>
        <v>#DIV/0!</v>
      </c>
    </row>
    <row r="12" spans="1:7" s="25" customFormat="1" ht="27" customHeight="1">
      <c r="A12" s="81" t="s">
        <v>498</v>
      </c>
      <c r="B12" s="196"/>
      <c r="C12" s="238">
        <v>13</v>
      </c>
      <c r="D12" s="234"/>
      <c r="E12" s="234"/>
      <c r="F12" s="236"/>
      <c r="G12" s="205"/>
    </row>
    <row r="13" spans="1:7" s="25" customFormat="1" ht="27" customHeight="1">
      <c r="A13" s="81" t="s">
        <v>499</v>
      </c>
      <c r="B13" s="196"/>
      <c r="C13" s="238">
        <v>10</v>
      </c>
      <c r="D13" s="234"/>
      <c r="E13" s="234"/>
      <c r="F13" s="236"/>
      <c r="G13" s="29"/>
    </row>
    <row r="14" spans="1:7" s="25" customFormat="1" ht="41.25" customHeight="1">
      <c r="A14" s="99" t="s">
        <v>28</v>
      </c>
      <c r="B14" s="321">
        <v>4030</v>
      </c>
      <c r="C14" s="664">
        <f>SUM(C15:C18)</f>
        <v>8</v>
      </c>
      <c r="D14" s="664">
        <f>SUM(D15:D18)</f>
        <v>6</v>
      </c>
      <c r="E14" s="665">
        <f>SUM(E15:E18)</f>
        <v>9</v>
      </c>
      <c r="F14" s="236">
        <f t="shared" ref="F14:F23" si="1">E14-D14</f>
        <v>3</v>
      </c>
      <c r="G14" s="98">
        <f t="shared" si="0"/>
        <v>150</v>
      </c>
    </row>
    <row r="15" spans="1:7" s="25" customFormat="1" ht="24" customHeight="1">
      <c r="A15" s="313" t="s">
        <v>578</v>
      </c>
      <c r="B15" s="226"/>
      <c r="C15" s="239">
        <v>5</v>
      </c>
      <c r="D15" s="237"/>
      <c r="E15" s="233"/>
      <c r="F15" s="237">
        <f t="shared" si="1"/>
        <v>0</v>
      </c>
      <c r="G15" s="205" t="e">
        <f t="shared" si="0"/>
        <v>#DIV/0!</v>
      </c>
    </row>
    <row r="16" spans="1:7" s="25" customFormat="1" ht="24" customHeight="1">
      <c r="A16" s="313" t="s">
        <v>485</v>
      </c>
      <c r="B16" s="226"/>
      <c r="C16" s="239">
        <v>3</v>
      </c>
      <c r="D16" s="233"/>
      <c r="E16" s="233">
        <v>2</v>
      </c>
      <c r="F16" s="233">
        <f t="shared" si="1"/>
        <v>2</v>
      </c>
      <c r="G16" s="205" t="e">
        <f t="shared" si="0"/>
        <v>#DIV/0!</v>
      </c>
    </row>
    <row r="17" spans="1:8" s="25" customFormat="1" ht="24" customHeight="1">
      <c r="A17" s="313" t="s">
        <v>526</v>
      </c>
      <c r="B17" s="226"/>
      <c r="C17" s="239"/>
      <c r="D17" s="233"/>
      <c r="E17" s="233">
        <v>1</v>
      </c>
      <c r="F17" s="233">
        <f t="shared" si="1"/>
        <v>1</v>
      </c>
      <c r="G17" s="205"/>
    </row>
    <row r="18" spans="1:8" s="25" customFormat="1" ht="24" customHeight="1">
      <c r="A18" s="313" t="s">
        <v>486</v>
      </c>
      <c r="B18" s="226"/>
      <c r="C18" s="239"/>
      <c r="D18" s="233">
        <v>6</v>
      </c>
      <c r="E18" s="233">
        <v>6</v>
      </c>
      <c r="F18" s="233">
        <f t="shared" si="1"/>
        <v>0</v>
      </c>
      <c r="G18" s="29">
        <f t="shared" si="0"/>
        <v>100</v>
      </c>
    </row>
    <row r="19" spans="1:8" s="25" customFormat="1" ht="35.1" customHeight="1">
      <c r="A19" s="99" t="s">
        <v>3</v>
      </c>
      <c r="B19" s="321">
        <v>4040</v>
      </c>
      <c r="C19" s="664">
        <f>SUM(C20:C20)</f>
        <v>23</v>
      </c>
      <c r="D19" s="236"/>
      <c r="E19" s="236"/>
      <c r="F19" s="236">
        <f t="shared" si="1"/>
        <v>0</v>
      </c>
      <c r="G19" s="205" t="e">
        <f t="shared" si="0"/>
        <v>#DIV/0!</v>
      </c>
    </row>
    <row r="20" spans="1:8" s="25" customFormat="1" ht="26.25" customHeight="1">
      <c r="A20" s="314" t="s">
        <v>487</v>
      </c>
      <c r="B20" s="226"/>
      <c r="C20" s="239">
        <v>23</v>
      </c>
      <c r="D20" s="233"/>
      <c r="E20" s="233"/>
      <c r="F20" s="233">
        <f t="shared" si="1"/>
        <v>0</v>
      </c>
      <c r="G20" s="205" t="e">
        <f t="shared" si="0"/>
        <v>#DIV/0!</v>
      </c>
    </row>
    <row r="21" spans="1:8" s="25" customFormat="1" ht="43.5" customHeight="1">
      <c r="A21" s="201" t="s">
        <v>60</v>
      </c>
      <c r="B21" s="322">
        <v>4050</v>
      </c>
      <c r="C21" s="666">
        <f>SUM(C22)</f>
        <v>33</v>
      </c>
      <c r="D21" s="667">
        <f t="shared" ref="D21" si="2">SUM(D22)</f>
        <v>0</v>
      </c>
      <c r="E21" s="667">
        <f>SUM(E22:E23)</f>
        <v>24</v>
      </c>
      <c r="F21" s="236">
        <f t="shared" si="1"/>
        <v>24</v>
      </c>
      <c r="G21" s="205" t="e">
        <f t="shared" si="0"/>
        <v>#DIV/0!</v>
      </c>
    </row>
    <row r="22" spans="1:8" s="25" customFormat="1" ht="27.75" customHeight="1">
      <c r="A22" s="202" t="s">
        <v>515</v>
      </c>
      <c r="B22" s="199"/>
      <c r="C22" s="240">
        <v>33</v>
      </c>
      <c r="D22" s="233"/>
      <c r="E22" s="233"/>
      <c r="F22" s="233">
        <f t="shared" si="1"/>
        <v>0</v>
      </c>
      <c r="G22" s="205" t="e">
        <f t="shared" si="0"/>
        <v>#DIV/0!</v>
      </c>
    </row>
    <row r="23" spans="1:8" ht="27.75" customHeight="1">
      <c r="A23" s="200" t="s">
        <v>527</v>
      </c>
      <c r="B23" s="199"/>
      <c r="C23" s="240"/>
      <c r="D23" s="233"/>
      <c r="E23" s="233">
        <v>24</v>
      </c>
      <c r="F23" s="233">
        <f t="shared" si="1"/>
        <v>24</v>
      </c>
      <c r="G23" s="205" t="e">
        <f t="shared" si="0"/>
        <v>#DIV/0!</v>
      </c>
    </row>
    <row r="24" spans="1:8" ht="34.5" customHeight="1">
      <c r="A24" s="315"/>
      <c r="B24" s="316"/>
      <c r="C24" s="317"/>
      <c r="D24" s="318"/>
      <c r="E24" s="318"/>
      <c r="F24" s="318"/>
      <c r="G24" s="319"/>
    </row>
    <row r="25" spans="1:8" s="292" customFormat="1" ht="26.25" customHeight="1">
      <c r="A25" s="276" t="s">
        <v>481</v>
      </c>
      <c r="B25" s="303"/>
      <c r="C25" s="459" t="s">
        <v>140</v>
      </c>
      <c r="D25" s="459"/>
      <c r="E25" s="304"/>
      <c r="F25" s="460" t="s">
        <v>541</v>
      </c>
      <c r="G25" s="460"/>
      <c r="H25" s="460"/>
    </row>
    <row r="26" spans="1:8" s="310" customFormat="1" ht="15.75">
      <c r="A26" s="308" t="s">
        <v>368</v>
      </c>
      <c r="B26" s="309"/>
      <c r="C26" s="474" t="s">
        <v>374</v>
      </c>
      <c r="D26" s="474"/>
      <c r="E26" s="309"/>
      <c r="F26" s="475" t="s">
        <v>373</v>
      </c>
      <c r="G26" s="475"/>
      <c r="H26" s="475"/>
    </row>
    <row r="27" spans="1:8">
      <c r="A27" s="58"/>
      <c r="B27" s="59"/>
      <c r="C27" s="59"/>
      <c r="D27" s="60"/>
      <c r="E27" s="61"/>
      <c r="F27" s="61"/>
      <c r="G27" s="61"/>
    </row>
    <row r="28" spans="1:8">
      <c r="A28" s="58"/>
      <c r="B28" s="59"/>
      <c r="C28" s="59"/>
      <c r="D28" s="60"/>
      <c r="E28" s="61"/>
      <c r="F28" s="61"/>
      <c r="G28" s="61"/>
    </row>
    <row r="29" spans="1:8">
      <c r="A29" s="58"/>
      <c r="B29" s="59"/>
      <c r="C29" s="59"/>
      <c r="D29" s="60"/>
      <c r="E29" s="61"/>
      <c r="F29" s="61"/>
      <c r="G29" s="61"/>
    </row>
    <row r="30" spans="1:8">
      <c r="A30" s="58"/>
      <c r="B30" s="59"/>
      <c r="C30" s="59"/>
      <c r="D30" s="60"/>
      <c r="E30" s="61"/>
      <c r="F30" s="61"/>
      <c r="G30" s="61"/>
    </row>
    <row r="31" spans="1:8">
      <c r="A31" s="58"/>
      <c r="B31" s="59"/>
      <c r="C31" s="59"/>
      <c r="D31" s="60"/>
      <c r="E31" s="61"/>
      <c r="F31" s="61"/>
      <c r="G31" s="61"/>
    </row>
    <row r="32" spans="1:8">
      <c r="A32" s="58"/>
      <c r="B32" s="59"/>
      <c r="C32" s="59"/>
      <c r="D32" s="60"/>
      <c r="E32" s="61"/>
      <c r="F32" s="61"/>
      <c r="G32" s="61"/>
    </row>
    <row r="33" spans="1:7">
      <c r="A33" s="58"/>
      <c r="B33" s="59"/>
      <c r="C33" s="59"/>
      <c r="D33" s="60"/>
      <c r="E33" s="61"/>
      <c r="F33" s="61"/>
      <c r="G33" s="61"/>
    </row>
    <row r="34" spans="1:7">
      <c r="A34" s="58"/>
      <c r="B34" s="59"/>
      <c r="C34" s="59"/>
      <c r="D34" s="60"/>
      <c r="E34" s="61"/>
      <c r="F34" s="61"/>
      <c r="G34" s="61"/>
    </row>
    <row r="35" spans="1:7">
      <c r="A35" s="58"/>
      <c r="B35" s="59"/>
      <c r="C35" s="59"/>
      <c r="D35" s="60"/>
      <c r="E35" s="61"/>
      <c r="F35" s="61"/>
      <c r="G35" s="61"/>
    </row>
    <row r="36" spans="1:7">
      <c r="A36" s="58"/>
      <c r="B36" s="59"/>
      <c r="C36" s="59"/>
      <c r="D36" s="60"/>
      <c r="E36" s="61"/>
      <c r="F36" s="61"/>
      <c r="G36" s="61"/>
    </row>
    <row r="37" spans="1:7">
      <c r="A37" s="58"/>
      <c r="B37" s="59"/>
      <c r="C37" s="59"/>
      <c r="D37" s="60"/>
      <c r="E37" s="61"/>
      <c r="F37" s="61"/>
      <c r="G37" s="61"/>
    </row>
    <row r="38" spans="1:7">
      <c r="A38" s="58"/>
      <c r="B38" s="59"/>
      <c r="C38" s="59"/>
      <c r="D38" s="60"/>
      <c r="E38" s="61"/>
      <c r="F38" s="61"/>
      <c r="G38" s="61"/>
    </row>
    <row r="39" spans="1:7">
      <c r="A39" s="58"/>
      <c r="B39" s="59"/>
      <c r="C39" s="59"/>
      <c r="D39" s="60"/>
      <c r="E39" s="61"/>
      <c r="F39" s="61"/>
      <c r="G39" s="61"/>
    </row>
    <row r="40" spans="1:7">
      <c r="A40" s="58"/>
      <c r="B40" s="59"/>
      <c r="C40" s="59"/>
      <c r="D40" s="60"/>
      <c r="E40" s="61"/>
      <c r="F40" s="61"/>
      <c r="G40" s="61"/>
    </row>
    <row r="41" spans="1:7">
      <c r="A41" s="58"/>
      <c r="B41" s="59"/>
      <c r="C41" s="59"/>
      <c r="D41" s="60"/>
      <c r="E41" s="61"/>
      <c r="F41" s="61"/>
      <c r="G41" s="61"/>
    </row>
    <row r="42" spans="1:7">
      <c r="A42" s="58"/>
      <c r="B42" s="59"/>
      <c r="C42" s="59"/>
      <c r="D42" s="60"/>
      <c r="E42" s="61"/>
      <c r="F42" s="61"/>
      <c r="G42" s="61"/>
    </row>
    <row r="43" spans="1:7">
      <c r="A43" s="58"/>
      <c r="B43" s="59"/>
      <c r="C43" s="59"/>
      <c r="D43" s="60"/>
      <c r="E43" s="61"/>
      <c r="F43" s="61"/>
      <c r="G43" s="61"/>
    </row>
    <row r="44" spans="1:7">
      <c r="A44" s="58"/>
      <c r="B44" s="59"/>
      <c r="C44" s="59"/>
      <c r="D44" s="60"/>
      <c r="E44" s="61"/>
      <c r="F44" s="61"/>
      <c r="G44" s="61"/>
    </row>
    <row r="45" spans="1:7">
      <c r="A45" s="58"/>
      <c r="B45" s="59"/>
      <c r="C45" s="59"/>
      <c r="D45" s="60"/>
      <c r="E45" s="61"/>
      <c r="F45" s="61"/>
      <c r="G45" s="61"/>
    </row>
    <row r="46" spans="1:7">
      <c r="A46" s="58"/>
      <c r="B46" s="59"/>
      <c r="C46" s="59"/>
      <c r="D46" s="60"/>
      <c r="E46" s="61"/>
      <c r="F46" s="61"/>
      <c r="G46" s="61"/>
    </row>
    <row r="47" spans="1:7">
      <c r="A47" s="58"/>
      <c r="B47" s="59"/>
      <c r="C47" s="59"/>
      <c r="D47" s="60"/>
      <c r="E47" s="61"/>
      <c r="F47" s="61"/>
      <c r="G47" s="61"/>
    </row>
    <row r="48" spans="1:7">
      <c r="A48" s="58"/>
      <c r="B48" s="59"/>
      <c r="C48" s="59"/>
      <c r="D48" s="60"/>
      <c r="E48" s="61"/>
      <c r="F48" s="61"/>
      <c r="G48" s="61"/>
    </row>
    <row r="49" spans="1:7">
      <c r="A49" s="58"/>
      <c r="B49" s="59"/>
      <c r="C49" s="59"/>
      <c r="D49" s="60"/>
      <c r="E49" s="61"/>
      <c r="F49" s="61"/>
      <c r="G49" s="61"/>
    </row>
    <row r="50" spans="1:7">
      <c r="A50" s="58"/>
      <c r="B50" s="59"/>
      <c r="C50" s="59"/>
      <c r="D50" s="60"/>
      <c r="E50" s="61"/>
      <c r="F50" s="61"/>
      <c r="G50" s="61"/>
    </row>
    <row r="51" spans="1:7">
      <c r="A51" s="58"/>
      <c r="B51" s="59"/>
      <c r="C51" s="59"/>
      <c r="D51" s="60"/>
      <c r="E51" s="61"/>
      <c r="F51" s="61"/>
      <c r="G51" s="61"/>
    </row>
    <row r="52" spans="1:7">
      <c r="A52" s="58"/>
      <c r="B52" s="59"/>
      <c r="C52" s="59"/>
      <c r="D52" s="60"/>
      <c r="E52" s="61"/>
      <c r="F52" s="61"/>
      <c r="G52" s="61"/>
    </row>
    <row r="53" spans="1:7">
      <c r="A53" s="58"/>
      <c r="B53" s="59"/>
      <c r="C53" s="59"/>
      <c r="D53" s="60"/>
      <c r="E53" s="61"/>
      <c r="F53" s="61"/>
      <c r="G53" s="61"/>
    </row>
    <row r="54" spans="1:7">
      <c r="A54" s="58"/>
      <c r="B54" s="59"/>
      <c r="C54" s="59"/>
      <c r="D54" s="60"/>
      <c r="E54" s="61"/>
      <c r="F54" s="61"/>
      <c r="G54" s="61"/>
    </row>
    <row r="55" spans="1:7">
      <c r="A55" s="58"/>
      <c r="B55" s="59"/>
      <c r="C55" s="59"/>
      <c r="D55" s="60"/>
      <c r="E55" s="61"/>
      <c r="F55" s="61"/>
      <c r="G55" s="61"/>
    </row>
    <row r="56" spans="1:7">
      <c r="A56" s="58"/>
      <c r="D56" s="62"/>
      <c r="E56" s="63"/>
      <c r="F56" s="63"/>
      <c r="G56" s="63"/>
    </row>
    <row r="57" spans="1:7">
      <c r="A57" s="50"/>
      <c r="D57" s="62"/>
      <c r="E57" s="63"/>
      <c r="F57" s="63"/>
      <c r="G57" s="63"/>
    </row>
    <row r="58" spans="1:7">
      <c r="A58" s="50"/>
      <c r="D58" s="62"/>
      <c r="E58" s="63"/>
      <c r="F58" s="63"/>
      <c r="G58" s="63"/>
    </row>
    <row r="59" spans="1:7">
      <c r="A59" s="50"/>
      <c r="D59" s="62"/>
      <c r="E59" s="63"/>
      <c r="F59" s="63"/>
      <c r="G59" s="63"/>
    </row>
    <row r="60" spans="1:7">
      <c r="A60" s="50"/>
      <c r="D60" s="62"/>
      <c r="E60" s="63"/>
      <c r="F60" s="63"/>
      <c r="G60" s="63"/>
    </row>
    <row r="61" spans="1:7">
      <c r="A61" s="50"/>
      <c r="D61" s="62"/>
      <c r="E61" s="63"/>
      <c r="F61" s="63"/>
      <c r="G61" s="63"/>
    </row>
    <row r="62" spans="1:7">
      <c r="A62" s="50"/>
      <c r="D62" s="62"/>
      <c r="E62" s="63"/>
      <c r="F62" s="63"/>
      <c r="G62" s="63"/>
    </row>
    <row r="63" spans="1:7">
      <c r="A63" s="50"/>
      <c r="D63" s="62"/>
      <c r="E63" s="63"/>
      <c r="F63" s="63"/>
      <c r="G63" s="63"/>
    </row>
    <row r="64" spans="1:7">
      <c r="A64" s="50"/>
      <c r="D64" s="62"/>
      <c r="E64" s="63"/>
      <c r="F64" s="63"/>
      <c r="G64" s="63"/>
    </row>
    <row r="65" spans="1:7">
      <c r="A65" s="50"/>
      <c r="D65" s="62"/>
      <c r="E65" s="63"/>
      <c r="F65" s="63"/>
      <c r="G65" s="63"/>
    </row>
    <row r="66" spans="1:7">
      <c r="A66" s="50"/>
      <c r="D66" s="62"/>
      <c r="E66" s="63"/>
      <c r="F66" s="63"/>
      <c r="G66" s="63"/>
    </row>
    <row r="67" spans="1:7">
      <c r="A67" s="50"/>
      <c r="D67" s="62"/>
      <c r="E67" s="63"/>
      <c r="F67" s="63"/>
      <c r="G67" s="63"/>
    </row>
    <row r="68" spans="1:7">
      <c r="A68" s="50"/>
      <c r="D68" s="62"/>
      <c r="E68" s="63"/>
      <c r="F68" s="63"/>
      <c r="G68" s="63"/>
    </row>
    <row r="69" spans="1:7">
      <c r="A69" s="50"/>
      <c r="D69" s="62"/>
      <c r="E69" s="63"/>
      <c r="F69" s="63"/>
      <c r="G69" s="63"/>
    </row>
    <row r="70" spans="1:7">
      <c r="A70" s="50"/>
      <c r="D70" s="62"/>
      <c r="E70" s="63"/>
      <c r="F70" s="63"/>
      <c r="G70" s="63"/>
    </row>
    <row r="71" spans="1:7">
      <c r="A71" s="50"/>
      <c r="D71" s="62"/>
      <c r="E71" s="63"/>
      <c r="F71" s="63"/>
      <c r="G71" s="63"/>
    </row>
    <row r="72" spans="1:7">
      <c r="A72" s="50"/>
      <c r="D72" s="62"/>
      <c r="E72" s="63"/>
      <c r="F72" s="63"/>
      <c r="G72" s="63"/>
    </row>
    <row r="73" spans="1:7">
      <c r="A73" s="50"/>
      <c r="D73" s="62"/>
      <c r="E73" s="63"/>
      <c r="F73" s="63"/>
      <c r="G73" s="63"/>
    </row>
    <row r="74" spans="1:7">
      <c r="A74" s="50"/>
      <c r="D74" s="62"/>
      <c r="E74" s="63"/>
      <c r="F74" s="63"/>
      <c r="G74" s="63"/>
    </row>
    <row r="75" spans="1:7">
      <c r="A75" s="50"/>
      <c r="D75" s="62"/>
      <c r="E75" s="63"/>
      <c r="F75" s="63"/>
      <c r="G75" s="63"/>
    </row>
    <row r="76" spans="1:7">
      <c r="A76" s="50"/>
      <c r="D76" s="62"/>
      <c r="E76" s="63"/>
      <c r="F76" s="63"/>
      <c r="G76" s="63"/>
    </row>
    <row r="77" spans="1:7">
      <c r="A77" s="50"/>
      <c r="D77" s="62"/>
      <c r="E77" s="63"/>
      <c r="F77" s="63"/>
      <c r="G77" s="63"/>
    </row>
    <row r="78" spans="1:7">
      <c r="A78" s="50"/>
      <c r="D78" s="62"/>
      <c r="E78" s="63"/>
      <c r="F78" s="63"/>
      <c r="G78" s="63"/>
    </row>
    <row r="79" spans="1:7">
      <c r="A79" s="50"/>
    </row>
    <row r="80" spans="1:7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</sheetData>
  <mergeCells count="5">
    <mergeCell ref="A2:G2"/>
    <mergeCell ref="C25:D25"/>
    <mergeCell ref="F25:H25"/>
    <mergeCell ref="C26:D26"/>
    <mergeCell ref="F26:H26"/>
  </mergeCells>
  <pageMargins left="0.59055118110236227" right="0.59055118110236227" top="0.59055118110236227" bottom="0.59055118110236227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</sheetPr>
  <dimension ref="A1:K24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7" sqref="H7"/>
    </sheetView>
  </sheetViews>
  <sheetFormatPr defaultRowHeight="12.75"/>
  <cols>
    <col min="1" max="1" width="95" style="2" customWidth="1"/>
    <col min="2" max="2" width="15.28515625" style="2" customWidth="1"/>
    <col min="3" max="3" width="19.7109375" style="2" customWidth="1"/>
    <col min="4" max="7" width="23.42578125" style="2" customWidth="1"/>
    <col min="8" max="8" width="71" style="2" customWidth="1"/>
    <col min="9" max="9" width="9.5703125" style="2" customWidth="1"/>
    <col min="10" max="10" width="9.140625" style="2" customWidth="1"/>
    <col min="11" max="11" width="27.140625" style="2" customWidth="1"/>
    <col min="12" max="16384" width="9.140625" style="2"/>
  </cols>
  <sheetData>
    <row r="1" spans="1:8" ht="24.75" customHeight="1">
      <c r="A1" s="17"/>
      <c r="B1" s="17"/>
      <c r="C1" s="17"/>
      <c r="D1" s="17"/>
      <c r="E1" s="17"/>
      <c r="F1" s="17"/>
      <c r="G1" s="17"/>
      <c r="H1" s="16" t="s">
        <v>354</v>
      </c>
    </row>
    <row r="2" spans="1:8" ht="41.25" customHeight="1">
      <c r="A2" s="476" t="s">
        <v>130</v>
      </c>
      <c r="B2" s="476"/>
      <c r="C2" s="476"/>
      <c r="D2" s="476"/>
      <c r="E2" s="476"/>
      <c r="F2" s="476"/>
      <c r="G2" s="476"/>
      <c r="H2" s="476"/>
    </row>
    <row r="3" spans="1:8" ht="49.5" customHeight="1">
      <c r="A3" s="477" t="s">
        <v>158</v>
      </c>
      <c r="B3" s="477" t="s">
        <v>0</v>
      </c>
      <c r="C3" s="477" t="s">
        <v>76</v>
      </c>
      <c r="D3" s="479" t="s">
        <v>389</v>
      </c>
      <c r="E3" s="479"/>
      <c r="F3" s="479" t="s">
        <v>422</v>
      </c>
      <c r="G3" s="479"/>
      <c r="H3" s="477" t="s">
        <v>176</v>
      </c>
    </row>
    <row r="4" spans="1:8" ht="54" customHeight="1">
      <c r="A4" s="478"/>
      <c r="B4" s="478"/>
      <c r="C4" s="478"/>
      <c r="D4" s="1" t="s">
        <v>429</v>
      </c>
      <c r="E4" s="1" t="s">
        <v>430</v>
      </c>
      <c r="F4" s="1" t="s">
        <v>143</v>
      </c>
      <c r="G4" s="1" t="s">
        <v>144</v>
      </c>
      <c r="H4" s="478"/>
    </row>
    <row r="5" spans="1:8" s="3" customFormat="1" ht="29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s="3" customFormat="1" ht="36" customHeight="1">
      <c r="A6" s="18" t="s">
        <v>115</v>
      </c>
      <c r="B6" s="10"/>
      <c r="C6" s="9"/>
      <c r="D6" s="9"/>
      <c r="E6" s="9"/>
      <c r="F6" s="9"/>
      <c r="G6" s="9"/>
      <c r="H6" s="9"/>
    </row>
    <row r="7" spans="1:8" ht="65.25" customHeight="1">
      <c r="A7" s="7" t="s">
        <v>328</v>
      </c>
      <c r="B7" s="8">
        <v>5000</v>
      </c>
      <c r="C7" s="11" t="s">
        <v>182</v>
      </c>
      <c r="D7" s="392">
        <f>('Осн. фін. пок.'!C27/'Осн. фін. пок.'!C25)*100</f>
        <v>0.98054889421795888</v>
      </c>
      <c r="E7" s="392">
        <f>('Осн. фін. пок.'!D27/'Осн. фін. пок.'!D25)*100</f>
        <v>1.1698618841475983</v>
      </c>
      <c r="F7" s="392">
        <f>('Осн. фін. пок.'!E27/'Осн. фін. пок.'!E25)*100</f>
        <v>0.39902356586236037</v>
      </c>
      <c r="G7" s="392">
        <f>('Осн. фін. пок.'!F27/'Осн. фін. пок.'!F25)*100</f>
        <v>1.1698618841475983</v>
      </c>
      <c r="H7" s="12" t="s">
        <v>369</v>
      </c>
    </row>
    <row r="8" spans="1:8" ht="69" customHeight="1">
      <c r="A8" s="7" t="s">
        <v>329</v>
      </c>
      <c r="B8" s="8">
        <v>5010</v>
      </c>
      <c r="C8" s="11" t="s">
        <v>182</v>
      </c>
      <c r="D8" s="393">
        <f>('Осн. фін. пок.'!C33/'Осн. фін. пок.'!C25)*100</f>
        <v>-2.7124966693312014</v>
      </c>
      <c r="E8" s="393">
        <f>('Осн. фін. пок.'!D33/'Осн. фін. пок.'!D25)*100</f>
        <v>-0.89156874871160574</v>
      </c>
      <c r="F8" s="392">
        <f>('Осн. фін. пок.'!E33/'Осн. фін. пок.'!E25)*100</f>
        <v>1.2440146465120645</v>
      </c>
      <c r="G8" s="393">
        <f>('Осн. фін. пок.'!F33/'Осн. фін. пок.'!F25)*100</f>
        <v>-0.89156874871160574</v>
      </c>
      <c r="H8" s="12"/>
    </row>
    <row r="9" spans="1:8" ht="39.75" customHeight="1">
      <c r="A9" s="12" t="s">
        <v>330</v>
      </c>
      <c r="B9" s="8">
        <v>5020</v>
      </c>
      <c r="C9" s="11" t="s">
        <v>182</v>
      </c>
      <c r="D9" s="392">
        <f>('Осн. фін. пок.'!C46/'Осн. фін. пок.'!C99)*100</f>
        <v>0.13483319207951305</v>
      </c>
      <c r="E9" s="392">
        <f>('Осн. фін. пок.'!D46/'Осн. фін. пок.'!D99)*100</f>
        <v>6.5808415251100233E-2</v>
      </c>
      <c r="F9" s="392">
        <f>('Осн. фін. пок.'!E46/'Осн. фін. пок.'!E99)*100</f>
        <v>0.12563832374159034</v>
      </c>
      <c r="G9" s="392">
        <f>('Осн. фін. пок.'!F46/'Осн. фін. пок.'!F99)*100</f>
        <v>6.5808415251100233E-2</v>
      </c>
      <c r="H9" s="12" t="s">
        <v>183</v>
      </c>
    </row>
    <row r="10" spans="1:8" ht="43.5" customHeight="1">
      <c r="A10" s="12" t="s">
        <v>390</v>
      </c>
      <c r="B10" s="8">
        <v>5030</v>
      </c>
      <c r="C10" s="11" t="s">
        <v>182</v>
      </c>
      <c r="D10" s="392">
        <f>('Осн. фін. пок.'!C46/'Осн. фін. пок.'!C100)*100</f>
        <v>0.14120304998587971</v>
      </c>
      <c r="E10" s="392">
        <f>('Осн. фін. пок.'!D46/'Осн. фін. пок.'!D100)*100</f>
        <v>6.8998231920307046E-2</v>
      </c>
      <c r="F10" s="392">
        <f>('Осн. фін. пок.'!E46/'Осн. фін. пок.'!E100)*100</f>
        <v>0.13023568457757426</v>
      </c>
      <c r="G10" s="392">
        <f>('Осн. фін. пок.'!F46/'Осн. фін. пок.'!F100)*100</f>
        <v>6.8998231920307046E-2</v>
      </c>
      <c r="H10" s="12"/>
    </row>
    <row r="11" spans="1:8" ht="59.25" customHeight="1">
      <c r="A11" s="12" t="s">
        <v>331</v>
      </c>
      <c r="B11" s="8">
        <v>5040</v>
      </c>
      <c r="C11" s="11" t="s">
        <v>182</v>
      </c>
      <c r="D11" s="392">
        <f>('Осн. фін. пок.'!C46/'Осн. фін. пок.'!C25)*100</f>
        <v>0.18651745270450307</v>
      </c>
      <c r="E11" s="392">
        <f>('Осн. фін. пок.'!D46/'Осн. фін. пок.'!D25)*100</f>
        <v>8.2457225314368165E-2</v>
      </c>
      <c r="F11" s="392">
        <f>('Осн. фін. пок.'!E46/'Осн. фін. пок.'!E25)*100</f>
        <v>0.14552624166744907</v>
      </c>
      <c r="G11" s="392">
        <f>('Осн. фін. пок.'!F46/'Осн. фін. пок.'!F25)*100</f>
        <v>8.2457225314368165E-2</v>
      </c>
      <c r="H11" s="12" t="s">
        <v>184</v>
      </c>
    </row>
    <row r="12" spans="1:8" ht="42" customHeight="1">
      <c r="A12" s="18" t="s">
        <v>117</v>
      </c>
      <c r="B12" s="8"/>
      <c r="C12" s="13"/>
      <c r="D12" s="392"/>
      <c r="E12" s="392"/>
      <c r="F12" s="392"/>
      <c r="G12" s="392"/>
      <c r="H12" s="12"/>
    </row>
    <row r="13" spans="1:8" ht="70.5" customHeight="1">
      <c r="A13" s="12" t="s">
        <v>391</v>
      </c>
      <c r="B13" s="8">
        <v>5100</v>
      </c>
      <c r="C13" s="11"/>
      <c r="D13" s="393">
        <f>('Осн. фін. пок.'!C101+'Осн. фін. пок.'!C102)/'Осн. фін. пок.'!C33</f>
        <v>-2.300589390962672</v>
      </c>
      <c r="E13" s="393">
        <f>('Осн. фін. пок.'!D101+'Осн. фін. пок.'!D102)/'Осн. фін. пок.'!D33</f>
        <v>-6.497109826589595</v>
      </c>
      <c r="F13" s="393">
        <f>('Осн. фін. пок.'!E101+'Осн. фін. пок.'!E102)/'Осн. фін. пок.'!E33</f>
        <v>3.2867924528301886</v>
      </c>
      <c r="G13" s="393">
        <f>('Осн. фін. пок.'!F101+'Осн. фін. пок.'!F102)/'Осн. фін. пок.'!F33</f>
        <v>-6.497109826589595</v>
      </c>
      <c r="H13" s="12"/>
    </row>
    <row r="14" spans="1:8" s="3" customFormat="1" ht="64.5" customHeight="1">
      <c r="A14" s="12" t="s">
        <v>392</v>
      </c>
      <c r="B14" s="8">
        <v>5110</v>
      </c>
      <c r="C14" s="11" t="s">
        <v>112</v>
      </c>
      <c r="D14" s="392">
        <f>'Осн. фін. пок.'!C100/('Осн. фін. пок.'!C101+'Осн. фін. пок.'!C102)</f>
        <v>21.16737830913749</v>
      </c>
      <c r="E14" s="392">
        <f>'Осн. фін. пок.'!D100/('Осн. фін. пок.'!D101+'Осн. фін. пок.'!D102)</f>
        <v>20.630782918149468</v>
      </c>
      <c r="F14" s="392">
        <f>'Осн. фін. пок.'!E100/('Осн. фін. пок.'!E101+'Осн. фін. пок.'!E102)</f>
        <v>27.328358208955223</v>
      </c>
      <c r="G14" s="392">
        <f>'Осн. фін. пок.'!F100/('Осн. фін. пок.'!F101+'Осн. фін. пок.'!F102)</f>
        <v>20.630782918149468</v>
      </c>
      <c r="H14" s="12" t="s">
        <v>185</v>
      </c>
    </row>
    <row r="15" spans="1:8" s="3" customFormat="1" ht="66" customHeight="1">
      <c r="A15" s="12" t="s">
        <v>393</v>
      </c>
      <c r="B15" s="8">
        <v>5120</v>
      </c>
      <c r="C15" s="11" t="s">
        <v>112</v>
      </c>
      <c r="D15" s="392">
        <f>'Осн. фін. пок.'!C97/'Осн. фін. пок.'!C102</f>
        <v>2.3356105892399657</v>
      </c>
      <c r="E15" s="392">
        <f>'Осн. фін. пок.'!D97/'Осн. фін. пок.'!D102</f>
        <v>2.2064056939501779</v>
      </c>
      <c r="F15" s="392">
        <f>'Осн. фін. пок.'!E97/'Осн. фін. пок.'!E102</f>
        <v>1.4684270952927669</v>
      </c>
      <c r="G15" s="392">
        <f>'Осн. фін. пок.'!F97/'Осн. фін. пок.'!F102</f>
        <v>2.2064056939501779</v>
      </c>
      <c r="H15" s="12" t="s">
        <v>187</v>
      </c>
    </row>
    <row r="16" spans="1:8" ht="33.75" customHeight="1">
      <c r="A16" s="18" t="s">
        <v>116</v>
      </c>
      <c r="B16" s="8"/>
      <c r="C16" s="11"/>
      <c r="D16" s="392"/>
      <c r="E16" s="392"/>
      <c r="F16" s="392"/>
      <c r="G16" s="392"/>
      <c r="H16" s="12"/>
    </row>
    <row r="17" spans="1:11" ht="42.75" customHeight="1">
      <c r="A17" s="12" t="s">
        <v>315</v>
      </c>
      <c r="B17" s="8">
        <v>5200</v>
      </c>
      <c r="C17" s="11"/>
      <c r="D17" s="392">
        <f>'Осн. фін. пок.'!C74/'Осн. фін. пок.'!C56</f>
        <v>8.0708401976935757</v>
      </c>
      <c r="E17" s="392">
        <f>'Осн. фін. пок.'!D74/'Осн. фін. пок.'!D56</f>
        <v>2.3174157303370788E-2</v>
      </c>
      <c r="F17" s="392">
        <f>'Осн. фін. пок.'!E74/'Осн. фін. пок.'!E56</f>
        <v>3.6540803897685747E-3</v>
      </c>
      <c r="G17" s="392">
        <f>'Осн. фін. пок.'!F74/'Осн. фін. пок.'!F56</f>
        <v>2.3174157303370788E-2</v>
      </c>
      <c r="H17" s="12"/>
    </row>
    <row r="18" spans="1:11" ht="85.5" customHeight="1">
      <c r="A18" s="12" t="s">
        <v>316</v>
      </c>
      <c r="B18" s="8">
        <v>5210</v>
      </c>
      <c r="C18" s="11"/>
      <c r="D18" s="392">
        <f>'Осн. фін. пок.'!C74/'Осн. фін. пок.'!C25</f>
        <v>0.52214228617106317</v>
      </c>
      <c r="E18" s="392">
        <f>'Осн. фін. пок.'!D74/'Осн. фін. пок.'!D25</f>
        <v>1.7006802721088435E-3</v>
      </c>
      <c r="F18" s="392">
        <f>'Осн. фін. пок.'!E74/'Осн. фін. пок.'!E25</f>
        <v>2.816636935499014E-4</v>
      </c>
      <c r="G18" s="392">
        <f>'Осн. фін. пок.'!F74/'Осн. фін. пок.'!F25</f>
        <v>1.7006802721088435E-3</v>
      </c>
      <c r="H18" s="12"/>
    </row>
    <row r="19" spans="1:11" ht="44.25" customHeight="1">
      <c r="A19" s="12" t="s">
        <v>317</v>
      </c>
      <c r="B19" s="8">
        <v>5220</v>
      </c>
      <c r="C19" s="11" t="s">
        <v>270</v>
      </c>
      <c r="D19" s="392">
        <f>'Осн. фін. пок.'!C96/'Осн. фін. пок.'!C95</f>
        <v>0.22032531254200832</v>
      </c>
      <c r="E19" s="392">
        <f>'Осн. фін. пок.'!D96/'Осн. фін. пок.'!D95</f>
        <v>0.26752105210185528</v>
      </c>
      <c r="F19" s="392">
        <f>'Осн. фін. пок.'!E96/'Осн. фін. пок.'!E95</f>
        <v>0.26447008520137077</v>
      </c>
      <c r="G19" s="392">
        <f>'Осн. фін. пок.'!F96/'Осн. фін. пок.'!F95</f>
        <v>0.26752105210185528</v>
      </c>
      <c r="H19" s="12" t="s">
        <v>186</v>
      </c>
    </row>
    <row r="20" spans="1:11" ht="44.25" customHeight="1">
      <c r="A20" s="18" t="s">
        <v>178</v>
      </c>
      <c r="B20" s="8"/>
      <c r="C20" s="11"/>
      <c r="D20" s="391"/>
      <c r="E20" s="391"/>
      <c r="F20" s="391"/>
      <c r="G20" s="391"/>
      <c r="H20" s="12"/>
    </row>
    <row r="21" spans="1:11" ht="81.75" customHeight="1">
      <c r="A21" s="12" t="s">
        <v>189</v>
      </c>
      <c r="B21" s="8">
        <v>5300</v>
      </c>
      <c r="C21" s="11"/>
      <c r="D21" s="391"/>
      <c r="E21" s="391"/>
      <c r="F21" s="391"/>
      <c r="G21" s="391"/>
      <c r="H21" s="14"/>
    </row>
    <row r="22" spans="1:11" ht="20.25">
      <c r="A22" s="15"/>
      <c r="B22" s="15"/>
      <c r="C22" s="15"/>
      <c r="D22" s="15"/>
      <c r="E22" s="15"/>
      <c r="F22" s="15"/>
      <c r="G22" s="15"/>
      <c r="H22" s="15"/>
      <c r="K22" s="4"/>
    </row>
    <row r="23" spans="1:11" s="323" customFormat="1" ht="27.75" customHeight="1">
      <c r="A23" s="276" t="s">
        <v>481</v>
      </c>
      <c r="B23" s="303"/>
      <c r="C23" s="472" t="s">
        <v>140</v>
      </c>
      <c r="D23" s="472"/>
      <c r="E23" s="304"/>
      <c r="F23" s="460" t="s">
        <v>541</v>
      </c>
      <c r="G23" s="460"/>
      <c r="H23" s="460"/>
    </row>
    <row r="24" spans="1:11" s="324" customFormat="1" ht="15.75">
      <c r="A24" s="305" t="s">
        <v>368</v>
      </c>
      <c r="B24" s="306"/>
      <c r="C24" s="456" t="s">
        <v>374</v>
      </c>
      <c r="D24" s="456"/>
      <c r="E24" s="306"/>
      <c r="F24" s="457" t="s">
        <v>373</v>
      </c>
      <c r="G24" s="457"/>
      <c r="H24" s="457"/>
    </row>
  </sheetData>
  <mergeCells count="11">
    <mergeCell ref="C23:D23"/>
    <mergeCell ref="F23:H23"/>
    <mergeCell ref="C24:D24"/>
    <mergeCell ref="F24:H24"/>
    <mergeCell ref="A2:H2"/>
    <mergeCell ref="A3:A4"/>
    <mergeCell ref="B3:B4"/>
    <mergeCell ref="C3:C4"/>
    <mergeCell ref="D3:E3"/>
    <mergeCell ref="F3:G3"/>
    <mergeCell ref="H3:H4"/>
  </mergeCells>
  <phoneticPr fontId="3" type="noConversion"/>
  <pageMargins left="0.59055118110236227" right="0.59055118110236227" top="0.59055118110236227" bottom="0.59055118110236227" header="0.19685039370078741" footer="0.31496062992125984"/>
  <pageSetup paperSize="9" scale="45" orientation="landscape" r:id="rId1"/>
  <headerFooter alignWithMargins="0"/>
  <ignoredErrors>
    <ignoredError sqref="D7 D19:G19 D9 D11 D13 D15:G15 D8 D18:E18 F18 D17 G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Осн. фін. пок.</vt:lpstr>
      <vt:lpstr>I. Фін результат</vt:lpstr>
      <vt:lpstr>Розшифровка фінрезультати</vt:lpstr>
      <vt:lpstr>ІІ. Розр. з бюджетом</vt:lpstr>
      <vt:lpstr>ІІІ. Рух грош. коштів</vt:lpstr>
      <vt:lpstr>Розшифровка до Руху</vt:lpstr>
      <vt:lpstr>IV. Кап. інвестиції</vt:lpstr>
      <vt:lpstr>Розшифровка до капівидатків</vt:lpstr>
      <vt:lpstr> V. Коефіцієнти</vt:lpstr>
      <vt:lpstr>6.1. Інша інфо_1</vt:lpstr>
      <vt:lpstr>6.2. Інша інфо_2</vt:lpstr>
      <vt:lpstr>VII Статутн. капіт</vt:lpstr>
      <vt:lpstr>Розшифровка до Статутного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'Розшифровка до Руху'!Заголовки_для_печати</vt:lpstr>
      <vt:lpstr>'Розшифровка фінрезультати'!Заголовки_для_печати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капівидатків'!Область_печати</vt:lpstr>
      <vt:lpstr>'Розшифровка до Руху'!Область_печати</vt:lpstr>
      <vt:lpstr>'Розшифровка до Статутного'!Область_печати</vt:lpstr>
      <vt:lpstr>'Розшифровка фінрезультати'!Область_печати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2021-03-25T08:36:41Z</cp:lastPrinted>
  <dcterms:created xsi:type="dcterms:W3CDTF">2003-03-13T16:00:22Z</dcterms:created>
  <dcterms:modified xsi:type="dcterms:W3CDTF">2021-03-25T08:44:13Z</dcterms:modified>
</cp:coreProperties>
</file>