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ИКОНАННЯ ФІНПЛАН У 2022\2022 рік\"/>
    </mc:Choice>
  </mc:AlternateContent>
  <xr:revisionPtr revIDLastSave="0" documentId="8_{CEE7649F-7E62-4C56-A8B8-1013D9E77A39}" xr6:coauthVersionLast="47" xr6:coauthVersionMax="47" xr10:uidLastSave="{00000000-0000-0000-0000-000000000000}"/>
  <bookViews>
    <workbookView xWindow="-120" yWindow="-120" windowWidth="25440" windowHeight="15390" tabRatio="915" xr2:uid="{00000000-000D-0000-FFFF-FFFF00000000}"/>
  </bookViews>
  <sheets>
    <sheet name="Осн. фін. пок." sheetId="14" r:id="rId1"/>
    <sheet name="I. Фін результат" sheetId="2" r:id="rId2"/>
    <sheet name="Розшифровка фінрезультати" sheetId="21" r:id="rId3"/>
    <sheet name="ІІ. Розр. з бюджетом" sheetId="19" r:id="rId4"/>
    <sheet name="ІІІ. Рух грош. коштів" sheetId="18" r:id="rId5"/>
    <sheet name="Розшифровка до Руху" sheetId="22" r:id="rId6"/>
    <sheet name="IV. Кап. інвестиції" sheetId="3" r:id="rId7"/>
    <sheet name="Розшифровка до капівидатків" sheetId="23" r:id="rId8"/>
    <sheet name=" V. Коефіцієнти" sheetId="11" r:id="rId9"/>
    <sheet name="6.1. Інша інфо_1" sheetId="10" r:id="rId10"/>
    <sheet name="6.2. Інша інфо_2" sheetId="9" r:id="rId11"/>
    <sheet name="VII Статутн. капіт" sheetId="20" r:id="rId12"/>
    <sheet name="Розшифровка до Статутного" sheetId="2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8">' V. Коефіцієнти'!$5:$5</definedName>
    <definedName name="_xlnm.Print_Titles" localSheetId="1">'I. Фін результат'!$4:$6</definedName>
    <definedName name="_xlnm.Print_Titles" localSheetId="3">'ІІ. Розр. з бюджетом'!$4:$6</definedName>
    <definedName name="_xlnm.Print_Titles" localSheetId="4">'ІІІ. Рух грош. коштів'!$4:$6</definedName>
    <definedName name="_xlnm.Print_Titles" localSheetId="0">'Осн. фін. пок.'!$21:$23</definedName>
    <definedName name="_xlnm.Print_Titles" localSheetId="7">'Розшифровка до капівидатків'!$3:$4</definedName>
    <definedName name="_xlnm.Print_Titles" localSheetId="5">'Розшифровка до Руху'!$4:$5</definedName>
    <definedName name="_xlnm.Print_Titles" localSheetId="2">'Розшифровка фінрезультати'!$4:$4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8">' V. Коефіцієнти'!$A$1:$H$24</definedName>
    <definedName name="_xlnm.Print_Area" localSheetId="9">'6.1. Інша інфо_1'!$A$1:$O$76</definedName>
    <definedName name="_xlnm.Print_Area" localSheetId="10">'6.2. Інша інфо_2'!$A$1:$AF$48</definedName>
    <definedName name="_xlnm.Print_Area" localSheetId="1">'I. Фін результат'!$A$1:$I$98</definedName>
    <definedName name="_xlnm.Print_Area" localSheetId="6">'IV. Кап. інвестиції'!$A$1:$H$18</definedName>
    <definedName name="_xlnm.Print_Area" localSheetId="11">'VII Статутн. капіт'!$A$1:$H$17</definedName>
    <definedName name="_xlnm.Print_Area" localSheetId="3">'ІІ. Розр. з бюджетом'!$A$1:$H$49</definedName>
    <definedName name="_xlnm.Print_Area" localSheetId="4">'ІІІ. Рух грош. коштів'!$A$1:$H$72</definedName>
    <definedName name="_xlnm.Print_Area" localSheetId="0">'Осн. фін. пок.'!$A$1:$H$131</definedName>
    <definedName name="_xlnm.Print_Area" localSheetId="7">'Розшифровка до капівидатків'!$A$1:$G$23</definedName>
    <definedName name="_xlnm.Print_Area" localSheetId="5">'Розшифровка до Руху'!$A$1:$G$40</definedName>
    <definedName name="_xlnm.Print_Area" localSheetId="12">'Розшифровка до Статутного'!$A$1:$G$19</definedName>
    <definedName name="_xlnm.Print_Area" localSheetId="2">'Розшифровка фінрезультати'!$A$1:$G$73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  <fileRecoveryPr autoRecover="0"/>
</workbook>
</file>

<file path=xl/calcChain.xml><?xml version="1.0" encoding="utf-8"?>
<calcChain xmlns="http://schemas.openxmlformats.org/spreadsheetml/2006/main">
  <c r="J45" i="10" l="1"/>
  <c r="M45" i="10"/>
  <c r="E16" i="22" l="1"/>
  <c r="C16" i="22"/>
  <c r="D16" i="22"/>
  <c r="F17" i="22"/>
  <c r="G17" i="22"/>
  <c r="F9" i="19"/>
  <c r="F40" i="21" l="1"/>
  <c r="G40" i="21"/>
  <c r="D39" i="21"/>
  <c r="E39" i="21"/>
  <c r="F39" i="21" s="1"/>
  <c r="C39" i="21"/>
  <c r="S28" i="9" l="1"/>
  <c r="AD29" i="9"/>
  <c r="AC29" i="9"/>
  <c r="T31" i="9" l="1"/>
  <c r="N32" i="9"/>
  <c r="O32" i="9"/>
  <c r="P32" i="9"/>
  <c r="Q32" i="9"/>
  <c r="R32" i="9"/>
  <c r="U32" i="9"/>
  <c r="V32" i="9"/>
  <c r="Y32" i="9"/>
  <c r="Z32" i="9"/>
  <c r="AA32" i="9"/>
  <c r="AB32" i="9"/>
  <c r="M32" i="9"/>
  <c r="T28" i="9"/>
  <c r="AC30" i="9"/>
  <c r="AD30" i="9"/>
  <c r="AE30" i="9" s="1"/>
  <c r="AC31" i="9"/>
  <c r="AD31" i="9"/>
  <c r="AE31" i="9" s="1"/>
  <c r="AD28" i="9"/>
  <c r="AC28" i="9"/>
  <c r="AC32" i="9" s="1"/>
  <c r="M34" i="10"/>
  <c r="J35" i="10"/>
  <c r="J36" i="10"/>
  <c r="J37" i="10"/>
  <c r="J38" i="10"/>
  <c r="J39" i="10"/>
  <c r="J40" i="10"/>
  <c r="J41" i="10"/>
  <c r="J42" i="10"/>
  <c r="J43" i="10"/>
  <c r="J44" i="10"/>
  <c r="J46" i="10"/>
  <c r="J47" i="10"/>
  <c r="J48" i="10"/>
  <c r="F11" i="23"/>
  <c r="G11" i="23"/>
  <c r="F12" i="23"/>
  <c r="G12" i="23"/>
  <c r="F13" i="23"/>
  <c r="G13" i="23"/>
  <c r="F14" i="23"/>
  <c r="G14" i="23"/>
  <c r="F15" i="23"/>
  <c r="G15" i="23"/>
  <c r="F16" i="23"/>
  <c r="G16" i="23"/>
  <c r="F7" i="23"/>
  <c r="G7" i="23"/>
  <c r="F28" i="22"/>
  <c r="G28" i="22"/>
  <c r="F29" i="22"/>
  <c r="G29" i="22"/>
  <c r="F30" i="22"/>
  <c r="G30" i="22"/>
  <c r="F31" i="22"/>
  <c r="G31" i="22"/>
  <c r="F32" i="22"/>
  <c r="G32" i="22"/>
  <c r="F33" i="22"/>
  <c r="G33" i="22"/>
  <c r="F34" i="22"/>
  <c r="G34" i="22"/>
  <c r="F35" i="22"/>
  <c r="G35" i="22"/>
  <c r="F24" i="22"/>
  <c r="G24" i="22"/>
  <c r="F25" i="22"/>
  <c r="G25" i="22"/>
  <c r="F26" i="22"/>
  <c r="G26" i="22"/>
  <c r="F18" i="22"/>
  <c r="F16" i="22" s="1"/>
  <c r="G18" i="22"/>
  <c r="F9" i="22"/>
  <c r="G9" i="22"/>
  <c r="F10" i="22"/>
  <c r="G10" i="22"/>
  <c r="F11" i="22"/>
  <c r="G11" i="22"/>
  <c r="F12" i="22"/>
  <c r="G12" i="22"/>
  <c r="F13" i="22"/>
  <c r="G13" i="22"/>
  <c r="F14" i="22"/>
  <c r="G14" i="22"/>
  <c r="F7" i="21"/>
  <c r="G7" i="21"/>
  <c r="F8" i="21"/>
  <c r="G8" i="21"/>
  <c r="F9" i="21"/>
  <c r="G9" i="21"/>
  <c r="F10" i="21"/>
  <c r="G10" i="21"/>
  <c r="F11" i="21"/>
  <c r="G11" i="21"/>
  <c r="F12" i="21"/>
  <c r="G12" i="21"/>
  <c r="F13" i="21"/>
  <c r="G13" i="21"/>
  <c r="F14" i="21"/>
  <c r="G14" i="21"/>
  <c r="F15" i="21"/>
  <c r="G15" i="21"/>
  <c r="F16" i="21"/>
  <c r="G16" i="21"/>
  <c r="F17" i="21"/>
  <c r="G17" i="21"/>
  <c r="F18" i="21"/>
  <c r="G18" i="21"/>
  <c r="F19" i="21"/>
  <c r="G19" i="21"/>
  <c r="F20" i="21"/>
  <c r="G20" i="21"/>
  <c r="F21" i="21"/>
  <c r="G21" i="21"/>
  <c r="F22" i="21"/>
  <c r="G22" i="21"/>
  <c r="F23" i="21"/>
  <c r="G23" i="21"/>
  <c r="F24" i="21"/>
  <c r="G24" i="21"/>
  <c r="F25" i="21"/>
  <c r="G25" i="21"/>
  <c r="F26" i="21"/>
  <c r="G26" i="21"/>
  <c r="F27" i="21"/>
  <c r="G27" i="21"/>
  <c r="F28" i="21"/>
  <c r="G28" i="21"/>
  <c r="F29" i="21"/>
  <c r="G29" i="21"/>
  <c r="F30" i="21"/>
  <c r="G30" i="21"/>
  <c r="F31" i="21"/>
  <c r="G31" i="21"/>
  <c r="F32" i="21"/>
  <c r="G32" i="21"/>
  <c r="F33" i="21"/>
  <c r="G33" i="21"/>
  <c r="F34" i="21"/>
  <c r="G34" i="21"/>
  <c r="F35" i="21"/>
  <c r="G35" i="21"/>
  <c r="F36" i="21"/>
  <c r="G36" i="21"/>
  <c r="F37" i="21"/>
  <c r="G37" i="21"/>
  <c r="F38" i="21"/>
  <c r="G38" i="21"/>
  <c r="G39" i="21"/>
  <c r="F41" i="21"/>
  <c r="G41" i="21"/>
  <c r="F42" i="21"/>
  <c r="G42" i="21"/>
  <c r="F43" i="21"/>
  <c r="G43" i="21"/>
  <c r="F44" i="21"/>
  <c r="G44" i="21"/>
  <c r="F45" i="21"/>
  <c r="G45" i="21"/>
  <c r="F46" i="21"/>
  <c r="G46" i="21"/>
  <c r="F47" i="21"/>
  <c r="G47" i="21"/>
  <c r="F48" i="21"/>
  <c r="G48" i="21"/>
  <c r="F50" i="21"/>
  <c r="G50" i="21"/>
  <c r="F51" i="21"/>
  <c r="G51" i="21"/>
  <c r="F52" i="21"/>
  <c r="G52" i="21"/>
  <c r="F53" i="21"/>
  <c r="G53" i="21"/>
  <c r="F54" i="21"/>
  <c r="G54" i="21"/>
  <c r="F55" i="21"/>
  <c r="G55" i="21"/>
  <c r="F56" i="21"/>
  <c r="G56" i="21"/>
  <c r="F57" i="21"/>
  <c r="G57" i="21"/>
  <c r="F58" i="21"/>
  <c r="G58" i="21"/>
  <c r="F60" i="21"/>
  <c r="G60" i="21"/>
  <c r="F61" i="21"/>
  <c r="G61" i="21"/>
  <c r="F62" i="21"/>
  <c r="G62" i="21"/>
  <c r="F63" i="21"/>
  <c r="G63" i="21"/>
  <c r="F64" i="21"/>
  <c r="G64" i="21"/>
  <c r="F65" i="21"/>
  <c r="G65" i="21"/>
  <c r="F66" i="21"/>
  <c r="G66" i="21"/>
  <c r="F67" i="21"/>
  <c r="G67" i="21"/>
  <c r="F68" i="21"/>
  <c r="G68" i="21"/>
  <c r="F69" i="21"/>
  <c r="G69" i="21"/>
  <c r="F70" i="21"/>
  <c r="G70" i="21"/>
  <c r="F71" i="21"/>
  <c r="G71" i="21"/>
  <c r="F6" i="21"/>
  <c r="G6" i="21"/>
  <c r="AD32" i="9" l="1"/>
  <c r="AE28" i="9"/>
  <c r="F5" i="21"/>
  <c r="AF32" i="9"/>
  <c r="T32" i="9"/>
  <c r="AE29" i="9"/>
  <c r="C11" i="24"/>
  <c r="D11" i="24"/>
  <c r="E11" i="24"/>
  <c r="F11" i="24"/>
  <c r="G11" i="24"/>
  <c r="E59" i="21" l="1"/>
  <c r="D38" i="2"/>
  <c r="D9" i="19" l="1"/>
  <c r="E27" i="22"/>
  <c r="E23" i="22"/>
  <c r="C23" i="22"/>
  <c r="E8" i="22"/>
  <c r="E6" i="23"/>
  <c r="E10" i="23"/>
  <c r="I18" i="10"/>
  <c r="J34" i="10" l="1"/>
  <c r="M42" i="10"/>
  <c r="M43" i="10"/>
  <c r="M44" i="10"/>
  <c r="M46" i="10"/>
  <c r="M47" i="10"/>
  <c r="M48" i="10"/>
  <c r="M35" i="10"/>
  <c r="M36" i="10"/>
  <c r="M37" i="10"/>
  <c r="M38" i="10"/>
  <c r="M39" i="10"/>
  <c r="M40" i="10"/>
  <c r="W28" i="9"/>
  <c r="X28" i="9"/>
  <c r="X32" i="9" s="1"/>
  <c r="X29" i="9"/>
  <c r="W29" i="9"/>
  <c r="S30" i="9"/>
  <c r="S32" i="9" s="1"/>
  <c r="T30" i="9"/>
  <c r="S31" i="9"/>
  <c r="T29" i="9"/>
  <c r="S29" i="9"/>
  <c r="P29" i="9"/>
  <c r="O29" i="9"/>
  <c r="AF30" i="9"/>
  <c r="AF31" i="9"/>
  <c r="W32" i="9" l="1"/>
  <c r="AE32" i="9"/>
  <c r="AF29" i="9"/>
  <c r="G49" i="10" l="1"/>
  <c r="F12" i="24"/>
  <c r="G12" i="24"/>
  <c r="F13" i="24"/>
  <c r="G13" i="24"/>
  <c r="F14" i="24"/>
  <c r="G14" i="24"/>
  <c r="D49" i="10"/>
  <c r="F18" i="10"/>
  <c r="D10" i="23"/>
  <c r="D6" i="23"/>
  <c r="D23" i="22"/>
  <c r="E46" i="18" s="1"/>
  <c r="E33" i="18"/>
  <c r="D27" i="22"/>
  <c r="J49" i="10" l="1"/>
  <c r="D8" i="22"/>
  <c r="C10" i="23"/>
  <c r="C27" i="22" l="1"/>
  <c r="C8" i="22"/>
  <c r="C59" i="21" l="1"/>
  <c r="D59" i="21" l="1"/>
  <c r="C58" i="2"/>
  <c r="E49" i="21"/>
  <c r="D49" i="21"/>
  <c r="C49" i="21"/>
  <c r="C51" i="2" s="1"/>
  <c r="E39" i="2"/>
  <c r="C39" i="2"/>
  <c r="E5" i="21"/>
  <c r="D17" i="2" s="1"/>
  <c r="D5" i="21"/>
  <c r="C5" i="21"/>
  <c r="E51" i="2" l="1"/>
  <c r="G49" i="21"/>
  <c r="F49" i="21"/>
  <c r="G5" i="21"/>
  <c r="E58" i="2"/>
  <c r="G59" i="21"/>
  <c r="F59" i="21"/>
  <c r="F39" i="2"/>
  <c r="D39" i="2"/>
  <c r="F51" i="2"/>
  <c r="D51" i="2"/>
  <c r="F58" i="2"/>
  <c r="D58" i="2"/>
  <c r="N75" i="10" l="1"/>
  <c r="N74" i="10"/>
  <c r="N72" i="10" s="1"/>
  <c r="N71" i="10"/>
  <c r="N70" i="10"/>
  <c r="N68" i="10" s="1"/>
  <c r="N67" i="10"/>
  <c r="N66" i="10"/>
  <c r="D82" i="14"/>
  <c r="AF28" i="9"/>
  <c r="E84" i="14"/>
  <c r="D84" i="14"/>
  <c r="E85" i="14"/>
  <c r="D85" i="14"/>
  <c r="AA18" i="9"/>
  <c r="AD18" i="9"/>
  <c r="AD17" i="9"/>
  <c r="AA17" i="9"/>
  <c r="U19" i="9"/>
  <c r="AD19" i="9" s="1"/>
  <c r="X19" i="9"/>
  <c r="R19" i="9"/>
  <c r="C21" i="2" s="1"/>
  <c r="AD7" i="9"/>
  <c r="AA7" i="9"/>
  <c r="X8" i="9"/>
  <c r="D20" i="2" s="1"/>
  <c r="U8" i="9"/>
  <c r="AA8" i="9" s="1"/>
  <c r="R8" i="9"/>
  <c r="E21" i="2"/>
  <c r="F20" i="2"/>
  <c r="F8" i="24"/>
  <c r="F9" i="24"/>
  <c r="F10" i="24"/>
  <c r="G8" i="24"/>
  <c r="G9" i="24"/>
  <c r="G10" i="24"/>
  <c r="F12" i="20"/>
  <c r="E12" i="20"/>
  <c r="H12" i="20" s="1"/>
  <c r="C12" i="20"/>
  <c r="D7" i="24"/>
  <c r="E11" i="20" s="1"/>
  <c r="E7" i="24"/>
  <c r="D11" i="20" s="1"/>
  <c r="C7" i="24"/>
  <c r="C11" i="20" s="1"/>
  <c r="M41" i="10"/>
  <c r="L72" i="10"/>
  <c r="D116" i="14" s="1"/>
  <c r="J72" i="10"/>
  <c r="E116" i="14" s="1"/>
  <c r="H72" i="10"/>
  <c r="D112" i="14" s="1"/>
  <c r="F72" i="10"/>
  <c r="E112" i="14" s="1"/>
  <c r="D72" i="10"/>
  <c r="F68" i="10"/>
  <c r="E111" i="14" s="1"/>
  <c r="H68" i="10"/>
  <c r="D111" i="14" s="1"/>
  <c r="J68" i="10"/>
  <c r="E115" i="14" s="1"/>
  <c r="L68" i="10"/>
  <c r="F115" i="14" s="1"/>
  <c r="D64" i="10"/>
  <c r="D68" i="10"/>
  <c r="F64" i="10"/>
  <c r="E110" i="14" s="1"/>
  <c r="H64" i="10"/>
  <c r="F110" i="14" s="1"/>
  <c r="J64" i="10"/>
  <c r="E114" i="14" s="1"/>
  <c r="L64" i="10"/>
  <c r="F114" i="14" s="1"/>
  <c r="N64" i="10"/>
  <c r="M49" i="10"/>
  <c r="L11" i="10"/>
  <c r="N11" i="10"/>
  <c r="L12" i="10"/>
  <c r="N12" i="10"/>
  <c r="L13" i="10"/>
  <c r="N13" i="10"/>
  <c r="L15" i="10"/>
  <c r="N15" i="10"/>
  <c r="L16" i="10"/>
  <c r="N16" i="10"/>
  <c r="L17" i="10"/>
  <c r="N17" i="10"/>
  <c r="L19" i="10"/>
  <c r="N19" i="10"/>
  <c r="L20" i="10"/>
  <c r="N20" i="10"/>
  <c r="L21" i="10"/>
  <c r="N21" i="10"/>
  <c r="F23" i="10"/>
  <c r="E124" i="14" s="1"/>
  <c r="I23" i="10"/>
  <c r="D124" i="14" s="1"/>
  <c r="F24" i="10"/>
  <c r="I24" i="10"/>
  <c r="F125" i="14" s="1"/>
  <c r="F25" i="10"/>
  <c r="I25" i="10"/>
  <c r="F126" i="14" s="1"/>
  <c r="C23" i="10"/>
  <c r="C124" i="14" s="1"/>
  <c r="C24" i="10"/>
  <c r="C125" i="14" s="1"/>
  <c r="C25" i="10"/>
  <c r="C126" i="14" s="1"/>
  <c r="N18" i="10"/>
  <c r="C18" i="10"/>
  <c r="F14" i="10"/>
  <c r="I14" i="10"/>
  <c r="C14" i="10"/>
  <c r="F10" i="10"/>
  <c r="I10" i="10"/>
  <c r="I22" i="10" s="1"/>
  <c r="D123" i="14" s="1"/>
  <c r="C10" i="10"/>
  <c r="C22" i="10" s="1"/>
  <c r="C123" i="14" s="1"/>
  <c r="C113" i="14"/>
  <c r="H114" i="14"/>
  <c r="C109" i="14"/>
  <c r="E19" i="11"/>
  <c r="D91" i="14" s="1"/>
  <c r="F19" i="11"/>
  <c r="E91" i="14" s="1"/>
  <c r="G19" i="11"/>
  <c r="F91" i="14" s="1"/>
  <c r="D19" i="11"/>
  <c r="C91" i="14" s="1"/>
  <c r="E15" i="11"/>
  <c r="F15" i="11"/>
  <c r="G15" i="11"/>
  <c r="D15" i="11"/>
  <c r="E14" i="11"/>
  <c r="D90" i="14" s="1"/>
  <c r="F14" i="11"/>
  <c r="E90" i="14" s="1"/>
  <c r="G14" i="11"/>
  <c r="F90" i="14" s="1"/>
  <c r="G114" i="14" l="1"/>
  <c r="G90" i="14"/>
  <c r="G91" i="14"/>
  <c r="L14" i="10"/>
  <c r="H90" i="14"/>
  <c r="H91" i="14"/>
  <c r="N14" i="10"/>
  <c r="N25" i="10"/>
  <c r="N10" i="10"/>
  <c r="F22" i="10"/>
  <c r="L22" i="10" s="1"/>
  <c r="D76" i="10"/>
  <c r="G12" i="20"/>
  <c r="D21" i="2"/>
  <c r="AA19" i="9"/>
  <c r="G110" i="14"/>
  <c r="D114" i="14"/>
  <c r="F116" i="14"/>
  <c r="D115" i="14"/>
  <c r="N76" i="10"/>
  <c r="D110" i="14"/>
  <c r="H110" i="14"/>
  <c r="H76" i="10"/>
  <c r="F112" i="14"/>
  <c r="J76" i="10"/>
  <c r="F76" i="10"/>
  <c r="L76" i="10"/>
  <c r="F111" i="14"/>
  <c r="D109" i="14"/>
  <c r="E82" i="14"/>
  <c r="AD8" i="9"/>
  <c r="F21" i="2"/>
  <c r="D12" i="20"/>
  <c r="D9" i="20"/>
  <c r="F7" i="24"/>
  <c r="F11" i="20"/>
  <c r="F9" i="20" s="1"/>
  <c r="E9" i="20"/>
  <c r="G7" i="24"/>
  <c r="L18" i="10"/>
  <c r="D125" i="14"/>
  <c r="L24" i="10"/>
  <c r="E126" i="14"/>
  <c r="N23" i="10"/>
  <c r="D126" i="14"/>
  <c r="F124" i="14"/>
  <c r="L25" i="10"/>
  <c r="L23" i="10"/>
  <c r="N24" i="10"/>
  <c r="N22" i="10"/>
  <c r="E125" i="14"/>
  <c r="G9" i="20" l="1"/>
  <c r="D113" i="14"/>
  <c r="G11" i="20"/>
  <c r="H11" i="20"/>
  <c r="H9" i="20"/>
  <c r="D14" i="11"/>
  <c r="C90" i="14" s="1"/>
  <c r="D103" i="14"/>
  <c r="D106" i="14" s="1"/>
  <c r="E103" i="14"/>
  <c r="E106" i="14" s="1"/>
  <c r="F103" i="14"/>
  <c r="F106" i="14" s="1"/>
  <c r="C103" i="14"/>
  <c r="D99" i="14"/>
  <c r="E99" i="14"/>
  <c r="F99" i="14"/>
  <c r="H99" i="14" s="1"/>
  <c r="D94" i="14"/>
  <c r="E94" i="14"/>
  <c r="F94" i="14"/>
  <c r="G94" i="14"/>
  <c r="H94" i="14"/>
  <c r="G95" i="14"/>
  <c r="H95" i="14"/>
  <c r="G96" i="14"/>
  <c r="H96" i="14"/>
  <c r="G97" i="14"/>
  <c r="H97" i="14"/>
  <c r="G98" i="14"/>
  <c r="H98" i="14"/>
  <c r="G100" i="14"/>
  <c r="H100" i="14"/>
  <c r="G101" i="14"/>
  <c r="H101" i="14"/>
  <c r="G102" i="14"/>
  <c r="H102" i="14"/>
  <c r="G104" i="14"/>
  <c r="H104" i="14"/>
  <c r="G105" i="14"/>
  <c r="H105" i="14"/>
  <c r="H93" i="14"/>
  <c r="G93" i="14"/>
  <c r="C81" i="14"/>
  <c r="D71" i="14"/>
  <c r="E71" i="14"/>
  <c r="H71" i="14" s="1"/>
  <c r="F71" i="14"/>
  <c r="G71" i="14" s="1"/>
  <c r="C71" i="14"/>
  <c r="E66" i="14"/>
  <c r="C66" i="14"/>
  <c r="C80" i="14"/>
  <c r="E19" i="23"/>
  <c r="E5" i="23" s="1"/>
  <c r="D19" i="23"/>
  <c r="C19" i="23"/>
  <c r="C12" i="3" s="1"/>
  <c r="C79" i="14" s="1"/>
  <c r="C78" i="14"/>
  <c r="E10" i="3"/>
  <c r="C10" i="3"/>
  <c r="C77" i="14" s="1"/>
  <c r="E9" i="3"/>
  <c r="C6" i="23"/>
  <c r="C5" i="23" s="1"/>
  <c r="F8" i="23"/>
  <c r="G8" i="23"/>
  <c r="F9" i="23"/>
  <c r="G9" i="23"/>
  <c r="F17" i="23"/>
  <c r="G17" i="23"/>
  <c r="F18" i="23"/>
  <c r="G18" i="23"/>
  <c r="F20" i="23"/>
  <c r="G20" i="23"/>
  <c r="H67" i="18"/>
  <c r="G67" i="18"/>
  <c r="D55" i="18"/>
  <c r="F55" i="18"/>
  <c r="G103" i="14" l="1"/>
  <c r="G99" i="14"/>
  <c r="H103" i="14"/>
  <c r="E12" i="3"/>
  <c r="E79" i="14" s="1"/>
  <c r="H79" i="14" s="1"/>
  <c r="D5" i="23"/>
  <c r="G5" i="23" s="1"/>
  <c r="C9" i="3"/>
  <c r="C76" i="14" s="1"/>
  <c r="C75" i="14"/>
  <c r="D75" i="14"/>
  <c r="E76" i="14"/>
  <c r="H9" i="3"/>
  <c r="D9" i="3"/>
  <c r="D76" i="14" s="1"/>
  <c r="E77" i="14"/>
  <c r="F10" i="3"/>
  <c r="H10" i="3" s="1"/>
  <c r="D10" i="3"/>
  <c r="D77" i="14" s="1"/>
  <c r="E78" i="14"/>
  <c r="H78" i="14" s="1"/>
  <c r="D78" i="14"/>
  <c r="F12" i="3"/>
  <c r="D12" i="3"/>
  <c r="E80" i="14"/>
  <c r="H80" i="14" s="1"/>
  <c r="D80" i="14"/>
  <c r="F7" i="3"/>
  <c r="C7" i="3"/>
  <c r="C74" i="14" s="1"/>
  <c r="D42" i="18"/>
  <c r="E42" i="18"/>
  <c r="F42" i="18"/>
  <c r="C42" i="18"/>
  <c r="G42" i="18"/>
  <c r="G9" i="18"/>
  <c r="H9" i="18"/>
  <c r="G10" i="18"/>
  <c r="H10" i="18"/>
  <c r="G11" i="18"/>
  <c r="H11" i="18"/>
  <c r="G13" i="18"/>
  <c r="H13" i="18"/>
  <c r="G14" i="18"/>
  <c r="H14" i="18"/>
  <c r="G15" i="18"/>
  <c r="H15" i="18"/>
  <c r="G16" i="18"/>
  <c r="H16" i="18"/>
  <c r="G19" i="18"/>
  <c r="H19" i="18"/>
  <c r="G20" i="18"/>
  <c r="H20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2" i="18"/>
  <c r="H32" i="18"/>
  <c r="G37" i="18"/>
  <c r="H37" i="18"/>
  <c r="G38" i="18"/>
  <c r="H38" i="18"/>
  <c r="G39" i="18"/>
  <c r="H39" i="18"/>
  <c r="H42" i="18"/>
  <c r="G43" i="18"/>
  <c r="H43" i="18"/>
  <c r="G55" i="18"/>
  <c r="H55" i="18"/>
  <c r="G56" i="18"/>
  <c r="H56" i="18"/>
  <c r="G59" i="18"/>
  <c r="H59" i="18"/>
  <c r="G60" i="18"/>
  <c r="H60" i="18"/>
  <c r="G61" i="18"/>
  <c r="H61" i="18"/>
  <c r="G62" i="18"/>
  <c r="H62" i="18"/>
  <c r="C58" i="18"/>
  <c r="G37" i="22"/>
  <c r="F37" i="22"/>
  <c r="E36" i="22"/>
  <c r="E22" i="22" s="1"/>
  <c r="D36" i="22"/>
  <c r="D22" i="22" s="1"/>
  <c r="C36" i="22"/>
  <c r="C22" i="22" s="1"/>
  <c r="C36" i="18"/>
  <c r="C21" i="18"/>
  <c r="E17" i="18"/>
  <c r="G52" i="14"/>
  <c r="H52" i="14"/>
  <c r="D53" i="14"/>
  <c r="E53" i="14"/>
  <c r="F53" i="14"/>
  <c r="G53" i="14" s="1"/>
  <c r="D54" i="14"/>
  <c r="D122" i="14" s="1"/>
  <c r="E54" i="14"/>
  <c r="F54" i="14"/>
  <c r="D55" i="14"/>
  <c r="E55" i="14"/>
  <c r="F55" i="14"/>
  <c r="G55" i="14" s="1"/>
  <c r="D56" i="14"/>
  <c r="E56" i="14"/>
  <c r="F56" i="14"/>
  <c r="D57" i="14"/>
  <c r="E57" i="14"/>
  <c r="F57" i="14"/>
  <c r="G57" i="14" s="1"/>
  <c r="F58" i="14"/>
  <c r="D42" i="14"/>
  <c r="E42" i="14"/>
  <c r="F42" i="14"/>
  <c r="G42" i="14" s="1"/>
  <c r="D43" i="14"/>
  <c r="E43" i="14"/>
  <c r="H43" i="14" s="1"/>
  <c r="F43" i="14"/>
  <c r="G43" i="14" s="1"/>
  <c r="D44" i="14"/>
  <c r="E44" i="14"/>
  <c r="H44" i="14" s="1"/>
  <c r="F44" i="14"/>
  <c r="G44" i="14" s="1"/>
  <c r="D45" i="14"/>
  <c r="E45" i="14"/>
  <c r="H45" i="14" s="1"/>
  <c r="F45" i="14"/>
  <c r="G45" i="14" s="1"/>
  <c r="D35" i="14"/>
  <c r="E35" i="14"/>
  <c r="H35" i="14" s="1"/>
  <c r="F35" i="14"/>
  <c r="G35" i="14" s="1"/>
  <c r="D36" i="14"/>
  <c r="E36" i="14"/>
  <c r="H36" i="14" s="1"/>
  <c r="F36" i="14"/>
  <c r="G36" i="14" s="1"/>
  <c r="D37" i="14"/>
  <c r="E37" i="14"/>
  <c r="H37" i="14" s="1"/>
  <c r="F37" i="14"/>
  <c r="G37" i="14" s="1"/>
  <c r="D38" i="14"/>
  <c r="E38" i="14"/>
  <c r="H38" i="14" s="1"/>
  <c r="F38" i="14"/>
  <c r="G38" i="14" s="1"/>
  <c r="D7" i="3" l="1"/>
  <c r="D74" i="14" s="1"/>
  <c r="H42" i="14"/>
  <c r="H57" i="14"/>
  <c r="H55" i="14"/>
  <c r="G56" i="14"/>
  <c r="H56" i="14"/>
  <c r="D58" i="14"/>
  <c r="E17" i="11"/>
  <c r="F122" i="14"/>
  <c r="G54" i="14"/>
  <c r="E122" i="14"/>
  <c r="H122" i="14" s="1"/>
  <c r="H54" i="14"/>
  <c r="E58" i="14"/>
  <c r="H53" i="14"/>
  <c r="F17" i="18"/>
  <c r="H17" i="18" s="1"/>
  <c r="D17" i="18"/>
  <c r="D21" i="18"/>
  <c r="H40" i="18"/>
  <c r="C44" i="18"/>
  <c r="F46" i="18"/>
  <c r="H46" i="18" s="1"/>
  <c r="D46" i="18"/>
  <c r="F23" i="22"/>
  <c r="G23" i="22"/>
  <c r="G27" i="22"/>
  <c r="E47" i="18"/>
  <c r="F27" i="22"/>
  <c r="F47" i="18"/>
  <c r="G47" i="18" s="1"/>
  <c r="D47" i="18"/>
  <c r="H48" i="18"/>
  <c r="G48" i="18"/>
  <c r="G36" i="22"/>
  <c r="E49" i="18"/>
  <c r="H49" i="18" s="1"/>
  <c r="F36" i="22"/>
  <c r="F49" i="18"/>
  <c r="D49" i="18"/>
  <c r="H50" i="18"/>
  <c r="G50" i="18"/>
  <c r="H51" i="18"/>
  <c r="G51" i="18"/>
  <c r="D54" i="18"/>
  <c r="H63" i="18"/>
  <c r="G63" i="18"/>
  <c r="C41" i="18"/>
  <c r="C52" i="18" s="1"/>
  <c r="C69" i="14" s="1"/>
  <c r="F74" i="14"/>
  <c r="G17" i="11" s="1"/>
  <c r="F80" i="14"/>
  <c r="G80" i="14" s="1"/>
  <c r="D79" i="14"/>
  <c r="H12" i="3"/>
  <c r="F79" i="14"/>
  <c r="G79" i="14" s="1"/>
  <c r="G12" i="3"/>
  <c r="F78" i="14"/>
  <c r="G78" i="14" s="1"/>
  <c r="G10" i="3"/>
  <c r="F77" i="14"/>
  <c r="G77" i="14" s="1"/>
  <c r="F76" i="14"/>
  <c r="G9" i="3"/>
  <c r="E75" i="14"/>
  <c r="H75" i="14" s="1"/>
  <c r="E7" i="3"/>
  <c r="F75" i="14"/>
  <c r="G75" i="14" s="1"/>
  <c r="G20" i="19"/>
  <c r="H20" i="19"/>
  <c r="G21" i="19"/>
  <c r="H21" i="19"/>
  <c r="G22" i="19"/>
  <c r="H22" i="19"/>
  <c r="G23" i="19"/>
  <c r="H23" i="19"/>
  <c r="G24" i="19"/>
  <c r="H24" i="19"/>
  <c r="G25" i="19"/>
  <c r="H25" i="19"/>
  <c r="G28" i="19"/>
  <c r="H28" i="19"/>
  <c r="G29" i="19"/>
  <c r="H29" i="19"/>
  <c r="G30" i="19"/>
  <c r="H30" i="19"/>
  <c r="G31" i="19"/>
  <c r="H31" i="19"/>
  <c r="G32" i="19"/>
  <c r="H32" i="19"/>
  <c r="G33" i="19"/>
  <c r="H33" i="19"/>
  <c r="G34" i="19"/>
  <c r="H34" i="19"/>
  <c r="G37" i="19"/>
  <c r="H37" i="19"/>
  <c r="G38" i="19"/>
  <c r="H38" i="19"/>
  <c r="G41" i="19"/>
  <c r="H41" i="19"/>
  <c r="G11" i="19"/>
  <c r="H11" i="19"/>
  <c r="G12" i="19"/>
  <c r="H12" i="19"/>
  <c r="G13" i="19"/>
  <c r="H13" i="19"/>
  <c r="G14" i="19"/>
  <c r="H14" i="19"/>
  <c r="H10" i="19"/>
  <c r="G10" i="19"/>
  <c r="E9" i="19"/>
  <c r="G9" i="19"/>
  <c r="C40" i="19"/>
  <c r="H39" i="19"/>
  <c r="C36" i="19"/>
  <c r="C63" i="14" s="1"/>
  <c r="C27" i="19"/>
  <c r="C62" i="14" s="1"/>
  <c r="C19" i="19"/>
  <c r="C61" i="14" s="1"/>
  <c r="D44" i="18" l="1"/>
  <c r="D41" i="18" s="1"/>
  <c r="G17" i="18"/>
  <c r="H77" i="14"/>
  <c r="G49" i="18"/>
  <c r="H9" i="19"/>
  <c r="G22" i="22"/>
  <c r="F22" i="22"/>
  <c r="H47" i="18"/>
  <c r="G76" i="14"/>
  <c r="H76" i="14"/>
  <c r="H15" i="19"/>
  <c r="H16" i="19"/>
  <c r="D19" i="19"/>
  <c r="D61" i="14" s="1"/>
  <c r="E19" i="19"/>
  <c r="H26" i="19"/>
  <c r="D27" i="19"/>
  <c r="D62" i="14" s="1"/>
  <c r="E27" i="19"/>
  <c r="H35" i="19"/>
  <c r="F36" i="19"/>
  <c r="F63" i="14" s="1"/>
  <c r="D36" i="19"/>
  <c r="D63" i="14" s="1"/>
  <c r="F40" i="19"/>
  <c r="D40" i="19"/>
  <c r="E40" i="19"/>
  <c r="H40" i="19" s="1"/>
  <c r="H42" i="19"/>
  <c r="H7" i="3"/>
  <c r="E74" i="14"/>
  <c r="G74" i="14" s="1"/>
  <c r="G7" i="3"/>
  <c r="F54" i="18"/>
  <c r="G57" i="18"/>
  <c r="E54" i="18"/>
  <c r="H57" i="18"/>
  <c r="G46" i="18"/>
  <c r="E44" i="18"/>
  <c r="H45" i="18"/>
  <c r="F44" i="18"/>
  <c r="G45" i="18"/>
  <c r="G40" i="18"/>
  <c r="E21" i="18"/>
  <c r="H31" i="18"/>
  <c r="G31" i="18"/>
  <c r="F21" i="18"/>
  <c r="E67" i="14"/>
  <c r="H67" i="14" s="1"/>
  <c r="E8" i="18"/>
  <c r="H12" i="18"/>
  <c r="D67" i="14"/>
  <c r="D8" i="18"/>
  <c r="G12" i="18"/>
  <c r="F67" i="14"/>
  <c r="G67" i="14" s="1"/>
  <c r="F8" i="18"/>
  <c r="H58" i="14"/>
  <c r="G58" i="14"/>
  <c r="G122" i="14"/>
  <c r="G40" i="19"/>
  <c r="G42" i="19"/>
  <c r="G39" i="19"/>
  <c r="E36" i="19"/>
  <c r="C43" i="19"/>
  <c r="C64" i="14" s="1"/>
  <c r="E17" i="2"/>
  <c r="E9" i="2" s="1"/>
  <c r="F40" i="2"/>
  <c r="F29" i="14" s="1"/>
  <c r="D48" i="2"/>
  <c r="D30" i="14" s="1"/>
  <c r="C64" i="2"/>
  <c r="C48" i="2"/>
  <c r="C19" i="2"/>
  <c r="C17" i="2"/>
  <c r="C83" i="2"/>
  <c r="D83" i="2"/>
  <c r="C84" i="2"/>
  <c r="D84" i="2"/>
  <c r="C85" i="2"/>
  <c r="D85" i="2"/>
  <c r="C86" i="2"/>
  <c r="D86" i="2"/>
  <c r="C87" i="2"/>
  <c r="D87" i="2"/>
  <c r="F83" i="2"/>
  <c r="F84" i="2"/>
  <c r="F85" i="2"/>
  <c r="F86" i="2"/>
  <c r="F87" i="2"/>
  <c r="E87" i="2"/>
  <c r="H87" i="2" s="1"/>
  <c r="E86" i="2"/>
  <c r="G86" i="2"/>
  <c r="E85" i="2"/>
  <c r="E84" i="2"/>
  <c r="E83" i="2"/>
  <c r="G83" i="2"/>
  <c r="E67" i="2"/>
  <c r="C67" i="2"/>
  <c r="E52" i="2"/>
  <c r="C52" i="2"/>
  <c r="C40" i="2"/>
  <c r="G12" i="2"/>
  <c r="H12" i="2"/>
  <c r="G13" i="2"/>
  <c r="H13" i="2"/>
  <c r="G14" i="2"/>
  <c r="H14" i="2"/>
  <c r="G15" i="2"/>
  <c r="H15" i="2"/>
  <c r="G16" i="2"/>
  <c r="H16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41" i="2"/>
  <c r="H41" i="2"/>
  <c r="G42" i="2"/>
  <c r="H42" i="2"/>
  <c r="G43" i="2"/>
  <c r="H43" i="2"/>
  <c r="G44" i="2"/>
  <c r="H44" i="2"/>
  <c r="G45" i="2"/>
  <c r="H45" i="2"/>
  <c r="G46" i="2"/>
  <c r="H46" i="2"/>
  <c r="G49" i="2"/>
  <c r="H49" i="2"/>
  <c r="G50" i="2"/>
  <c r="H50" i="2"/>
  <c r="G53" i="2"/>
  <c r="H53" i="2"/>
  <c r="G54" i="2"/>
  <c r="H54" i="2"/>
  <c r="G55" i="2"/>
  <c r="H55" i="2"/>
  <c r="G56" i="2"/>
  <c r="H56" i="2"/>
  <c r="G57" i="2"/>
  <c r="H57" i="2"/>
  <c r="H58" i="2"/>
  <c r="G60" i="2"/>
  <c r="H60" i="2"/>
  <c r="G61" i="2"/>
  <c r="H61" i="2"/>
  <c r="G62" i="2"/>
  <c r="H62" i="2"/>
  <c r="G63" i="2"/>
  <c r="H63" i="2"/>
  <c r="G65" i="2"/>
  <c r="H65" i="2"/>
  <c r="G68" i="2"/>
  <c r="H68" i="2"/>
  <c r="G71" i="2"/>
  <c r="H71" i="2"/>
  <c r="G72" i="2"/>
  <c r="H72" i="2"/>
  <c r="G73" i="2"/>
  <c r="H73" i="2"/>
  <c r="G74" i="2"/>
  <c r="H74" i="2"/>
  <c r="G80" i="2"/>
  <c r="H80" i="2"/>
  <c r="H83" i="2"/>
  <c r="G85" i="2"/>
  <c r="G90" i="2"/>
  <c r="H90" i="2"/>
  <c r="G91" i="2"/>
  <c r="H91" i="2"/>
  <c r="G92" i="2"/>
  <c r="H92" i="2"/>
  <c r="G93" i="2"/>
  <c r="H93" i="2"/>
  <c r="G94" i="2"/>
  <c r="H94" i="2"/>
  <c r="G8" i="2"/>
  <c r="H8" i="2"/>
  <c r="G10" i="2"/>
  <c r="H10" i="2"/>
  <c r="F95" i="2"/>
  <c r="G11" i="2"/>
  <c r="H11" i="2"/>
  <c r="D43" i="19" l="1"/>
  <c r="D64" i="14" s="1"/>
  <c r="H44" i="18"/>
  <c r="H74" i="14"/>
  <c r="F17" i="11"/>
  <c r="E31" i="14"/>
  <c r="E40" i="14"/>
  <c r="G84" i="2"/>
  <c r="F17" i="2"/>
  <c r="F9" i="2" s="1"/>
  <c r="H9" i="2" s="1"/>
  <c r="D9" i="2"/>
  <c r="D18" i="2" s="1"/>
  <c r="H36" i="19"/>
  <c r="E63" i="14"/>
  <c r="H63" i="14" s="1"/>
  <c r="G8" i="18"/>
  <c r="H8" i="18"/>
  <c r="G21" i="18"/>
  <c r="H21" i="18"/>
  <c r="F41" i="18"/>
  <c r="G44" i="18"/>
  <c r="E41" i="18"/>
  <c r="H54" i="18"/>
  <c r="G54" i="18"/>
  <c r="G63" i="14"/>
  <c r="E62" i="14"/>
  <c r="F27" i="19"/>
  <c r="H27" i="19" s="1"/>
  <c r="G35" i="19"/>
  <c r="E61" i="14"/>
  <c r="F19" i="19"/>
  <c r="H19" i="19" s="1"/>
  <c r="G26" i="19"/>
  <c r="G16" i="19"/>
  <c r="G15" i="19"/>
  <c r="G36" i="19"/>
  <c r="E43" i="19"/>
  <c r="E64" i="14" s="1"/>
  <c r="D40" i="2"/>
  <c r="D29" i="14" s="1"/>
  <c r="D69" i="2"/>
  <c r="D67" i="2" s="1"/>
  <c r="D40" i="14" s="1"/>
  <c r="F69" i="2"/>
  <c r="H69" i="2" s="1"/>
  <c r="D64" i="2"/>
  <c r="D39" i="14" s="1"/>
  <c r="D78" i="2"/>
  <c r="D52" i="2"/>
  <c r="D31" i="14" s="1"/>
  <c r="F19" i="2"/>
  <c r="F28" i="14" s="1"/>
  <c r="H39" i="2"/>
  <c r="G39" i="2"/>
  <c r="D19" i="2"/>
  <c r="D28" i="14" s="1"/>
  <c r="E19" i="2"/>
  <c r="F48" i="2"/>
  <c r="F30" i="14" s="1"/>
  <c r="H17" i="2"/>
  <c r="G17" i="2"/>
  <c r="H85" i="2"/>
  <c r="F18" i="2"/>
  <c r="E18" i="2"/>
  <c r="G87" i="2"/>
  <c r="H84" i="2"/>
  <c r="H86" i="2"/>
  <c r="G9" i="2"/>
  <c r="F43" i="19" l="1"/>
  <c r="F64" i="14" s="1"/>
  <c r="F61" i="14"/>
  <c r="G19" i="19"/>
  <c r="F62" i="14"/>
  <c r="G27" i="19"/>
  <c r="H19" i="2"/>
  <c r="E28" i="14"/>
  <c r="G19" i="2"/>
  <c r="D79" i="2"/>
  <c r="E40" i="2"/>
  <c r="E29" i="14" s="1"/>
  <c r="G47" i="2"/>
  <c r="H47" i="2"/>
  <c r="E64" i="2"/>
  <c r="H66" i="2"/>
  <c r="D59" i="2"/>
  <c r="D70" i="2" s="1"/>
  <c r="D75" i="2" s="1"/>
  <c r="D17" i="19" s="1"/>
  <c r="E79" i="2"/>
  <c r="G69" i="2"/>
  <c r="F67" i="2"/>
  <c r="H67" i="2" s="1"/>
  <c r="F64" i="2"/>
  <c r="G66" i="2"/>
  <c r="G58" i="2"/>
  <c r="F52" i="2"/>
  <c r="F59" i="2"/>
  <c r="F82" i="2" s="1"/>
  <c r="F88" i="2" s="1"/>
  <c r="G51" i="2"/>
  <c r="E48" i="2"/>
  <c r="E30" i="14" s="1"/>
  <c r="H51" i="2"/>
  <c r="D120" i="14"/>
  <c r="D121" i="14"/>
  <c r="D119" i="14"/>
  <c r="C99" i="14"/>
  <c r="C94" i="14"/>
  <c r="C6" i="24"/>
  <c r="D6" i="24"/>
  <c r="E6" i="24"/>
  <c r="D82" i="2" l="1"/>
  <c r="D88" i="2" s="1"/>
  <c r="G62" i="14"/>
  <c r="H62" i="14"/>
  <c r="G61" i="14"/>
  <c r="H61" i="14"/>
  <c r="G64" i="14"/>
  <c r="H64" i="14"/>
  <c r="F31" i="14"/>
  <c r="H52" i="2"/>
  <c r="H30" i="14"/>
  <c r="G30" i="14"/>
  <c r="G64" i="2"/>
  <c r="F39" i="14"/>
  <c r="G67" i="2"/>
  <c r="F40" i="14"/>
  <c r="H64" i="2"/>
  <c r="E39" i="14"/>
  <c r="H39" i="14" s="1"/>
  <c r="H29" i="14"/>
  <c r="G29" i="14"/>
  <c r="G28" i="14"/>
  <c r="H28" i="14"/>
  <c r="G6" i="24"/>
  <c r="H40" i="2"/>
  <c r="G40" i="2"/>
  <c r="F78" i="2"/>
  <c r="G52" i="2"/>
  <c r="F79" i="2"/>
  <c r="F70" i="2"/>
  <c r="F75" i="2" s="1"/>
  <c r="F17" i="19" s="1"/>
  <c r="G48" i="2"/>
  <c r="H48" i="2"/>
  <c r="E78" i="2"/>
  <c r="E59" i="2"/>
  <c r="D76" i="2"/>
  <c r="D77" i="2"/>
  <c r="F6" i="24"/>
  <c r="F76" i="2" l="1"/>
  <c r="G31" i="14"/>
  <c r="H31" i="14"/>
  <c r="G40" i="14"/>
  <c r="H40" i="14"/>
  <c r="G39" i="14"/>
  <c r="F77" i="2"/>
  <c r="E70" i="2"/>
  <c r="E75" i="2" s="1"/>
  <c r="E82" i="2"/>
  <c r="E88" i="2" s="1"/>
  <c r="G19" i="23"/>
  <c r="G6" i="23"/>
  <c r="F10" i="23"/>
  <c r="G10" i="23"/>
  <c r="C8" i="18"/>
  <c r="G8" i="22"/>
  <c r="C67" i="14" l="1"/>
  <c r="F6" i="23"/>
  <c r="F19" i="23"/>
  <c r="F8" i="22"/>
  <c r="H88" i="2"/>
  <c r="G88" i="2"/>
  <c r="E77" i="2"/>
  <c r="E76" i="2"/>
  <c r="F5" i="23" l="1"/>
  <c r="H76" i="2"/>
  <c r="G76" i="2"/>
  <c r="H77" i="2"/>
  <c r="G77" i="2"/>
  <c r="C33" i="18" l="1"/>
  <c r="C18" i="18" s="1"/>
  <c r="C34" i="18" s="1"/>
  <c r="C68" i="14" s="1"/>
  <c r="G16" i="22" l="1"/>
  <c r="F33" i="18"/>
  <c r="D33" i="18"/>
  <c r="D18" i="18" s="1"/>
  <c r="D34" i="18" s="1"/>
  <c r="D51" i="14"/>
  <c r="E51" i="14"/>
  <c r="H51" i="14" s="1"/>
  <c r="F51" i="14"/>
  <c r="G51" i="14" s="1"/>
  <c r="C51" i="14"/>
  <c r="C45" i="14"/>
  <c r="C44" i="14"/>
  <c r="C43" i="14"/>
  <c r="C42" i="14"/>
  <c r="D25" i="14"/>
  <c r="E25" i="14"/>
  <c r="F25" i="14"/>
  <c r="G18" i="11" l="1"/>
  <c r="G25" i="14"/>
  <c r="F18" i="11"/>
  <c r="H25" i="14"/>
  <c r="E18" i="11"/>
  <c r="D68" i="14"/>
  <c r="G33" i="18"/>
  <c r="F18" i="18"/>
  <c r="H33" i="18"/>
  <c r="E18" i="18"/>
  <c r="H41" i="18"/>
  <c r="G41" i="18"/>
  <c r="D58" i="18"/>
  <c r="D64" i="18" s="1"/>
  <c r="D70" i="14" s="1"/>
  <c r="E58" i="18"/>
  <c r="F58" i="18"/>
  <c r="G58" i="18" l="1"/>
  <c r="F64" i="18"/>
  <c r="F70" i="14" s="1"/>
  <c r="H58" i="18"/>
  <c r="E64" i="18"/>
  <c r="E70" i="14" s="1"/>
  <c r="H70" i="14" s="1"/>
  <c r="H18" i="18"/>
  <c r="E34" i="18"/>
  <c r="G18" i="18"/>
  <c r="F34" i="18"/>
  <c r="G64" i="18" l="1"/>
  <c r="F68" i="14"/>
  <c r="E68" i="14"/>
  <c r="G70" i="14"/>
  <c r="H64" i="18"/>
  <c r="H68" i="14" l="1"/>
  <c r="G68" i="14"/>
  <c r="D118" i="14"/>
  <c r="C9" i="20"/>
  <c r="C55" i="18" s="1"/>
  <c r="C54" i="18" s="1"/>
  <c r="C64" i="18" s="1"/>
  <c r="J44" i="9"/>
  <c r="H44" i="9"/>
  <c r="F44" i="9"/>
  <c r="F85" i="14"/>
  <c r="F84" i="14"/>
  <c r="H85" i="14"/>
  <c r="G116" i="14"/>
  <c r="H116" i="14"/>
  <c r="H112" i="14"/>
  <c r="H126" i="14"/>
  <c r="H125" i="14"/>
  <c r="H124" i="14"/>
  <c r="F120" i="14"/>
  <c r="E120" i="14"/>
  <c r="H120" i="14" s="1"/>
  <c r="F121" i="14"/>
  <c r="E121" i="14"/>
  <c r="F119" i="14"/>
  <c r="E119" i="14"/>
  <c r="H119" i="14" s="1"/>
  <c r="C121" i="14"/>
  <c r="C120" i="14"/>
  <c r="C119" i="14"/>
  <c r="C54" i="14"/>
  <c r="E26" i="14"/>
  <c r="C56" i="14"/>
  <c r="D17" i="11" s="1"/>
  <c r="F36" i="18"/>
  <c r="E36" i="18"/>
  <c r="E52" i="18" s="1"/>
  <c r="D36" i="18"/>
  <c r="D52" i="18" s="1"/>
  <c r="C9" i="19"/>
  <c r="C55" i="14"/>
  <c r="C57" i="14"/>
  <c r="C53" i="14"/>
  <c r="C58" i="14" s="1"/>
  <c r="D47" i="14"/>
  <c r="E47" i="14"/>
  <c r="F47" i="14"/>
  <c r="D48" i="14"/>
  <c r="E48" i="14"/>
  <c r="F48" i="14"/>
  <c r="C38" i="14"/>
  <c r="C37" i="14"/>
  <c r="C36" i="14"/>
  <c r="C35" i="14"/>
  <c r="C25" i="14"/>
  <c r="E95" i="2"/>
  <c r="C29" i="14"/>
  <c r="C40" i="14"/>
  <c r="C39" i="14"/>
  <c r="C31" i="14"/>
  <c r="C30" i="14"/>
  <c r="D95" i="2"/>
  <c r="C95" i="2"/>
  <c r="D26" i="14"/>
  <c r="D27" i="14" s="1"/>
  <c r="C9" i="2"/>
  <c r="C18" i="2" s="1"/>
  <c r="C59" i="2" s="1"/>
  <c r="C82" i="2" s="1"/>
  <c r="C88" i="2" s="1"/>
  <c r="C28" i="14"/>
  <c r="K57" i="10"/>
  <c r="H121" i="14" l="1"/>
  <c r="D32" i="14"/>
  <c r="D41" i="14" s="1"/>
  <c r="D46" i="14" s="1"/>
  <c r="E7" i="11"/>
  <c r="D18" i="11"/>
  <c r="D69" i="14"/>
  <c r="D65" i="18"/>
  <c r="E69" i="14"/>
  <c r="E65" i="18"/>
  <c r="E68" i="18" s="1"/>
  <c r="G36" i="18"/>
  <c r="F52" i="18"/>
  <c r="G52" i="18" s="1"/>
  <c r="E27" i="14"/>
  <c r="F7" i="11" s="1"/>
  <c r="H84" i="14"/>
  <c r="R33" i="9"/>
  <c r="N33" i="9"/>
  <c r="Z33" i="9"/>
  <c r="V33" i="9"/>
  <c r="G84" i="14"/>
  <c r="G85" i="14"/>
  <c r="H82" i="14"/>
  <c r="F82" i="14"/>
  <c r="G48" i="14"/>
  <c r="H48" i="14"/>
  <c r="G47" i="14"/>
  <c r="H47" i="14"/>
  <c r="C65" i="18"/>
  <c r="C68" i="18" s="1"/>
  <c r="C70" i="14"/>
  <c r="C72" i="14" s="1"/>
  <c r="G112" i="14"/>
  <c r="G121" i="14"/>
  <c r="H111" i="14"/>
  <c r="E109" i="14"/>
  <c r="H115" i="14"/>
  <c r="E113" i="14"/>
  <c r="H113" i="14" s="1"/>
  <c r="G119" i="14"/>
  <c r="G120" i="14"/>
  <c r="G111" i="14"/>
  <c r="F109" i="14"/>
  <c r="F113" i="14"/>
  <c r="G115" i="14"/>
  <c r="F107" i="14"/>
  <c r="G106" i="14"/>
  <c r="H36" i="18"/>
  <c r="G95" i="2"/>
  <c r="H95" i="2"/>
  <c r="F26" i="14"/>
  <c r="H26" i="14" s="1"/>
  <c r="L10" i="10"/>
  <c r="C106" i="14"/>
  <c r="C107" i="14" s="1"/>
  <c r="D107" i="14"/>
  <c r="H43" i="19"/>
  <c r="C78" i="2"/>
  <c r="E118" i="14"/>
  <c r="F118" i="14"/>
  <c r="C49" i="14"/>
  <c r="D49" i="14"/>
  <c r="C118" i="14"/>
  <c r="D50" i="14"/>
  <c r="E49" i="14"/>
  <c r="G124" i="14"/>
  <c r="G126" i="14"/>
  <c r="C26" i="14"/>
  <c r="C79" i="2"/>
  <c r="C122" i="14"/>
  <c r="G125" i="14"/>
  <c r="E11" i="11" l="1"/>
  <c r="D87" i="14" s="1"/>
  <c r="E10" i="11"/>
  <c r="D89" i="14" s="1"/>
  <c r="E9" i="11"/>
  <c r="D88" i="14" s="1"/>
  <c r="H118" i="14"/>
  <c r="G26" i="14"/>
  <c r="F27" i="14"/>
  <c r="G7" i="11" s="1"/>
  <c r="H27" i="14"/>
  <c r="E32" i="14"/>
  <c r="F69" i="14"/>
  <c r="G69" i="14" s="1"/>
  <c r="F65" i="18"/>
  <c r="E72" i="14"/>
  <c r="H109" i="14"/>
  <c r="G113" i="14"/>
  <c r="G82" i="14"/>
  <c r="F66" i="18"/>
  <c r="H66" i="18" s="1"/>
  <c r="D66" i="18"/>
  <c r="G109" i="14"/>
  <c r="G118" i="14"/>
  <c r="E107" i="14"/>
  <c r="H107" i="14" s="1"/>
  <c r="H106" i="14"/>
  <c r="H52" i="18"/>
  <c r="G43" i="19"/>
  <c r="H78" i="2"/>
  <c r="G78" i="2"/>
  <c r="G18" i="2"/>
  <c r="H18" i="2"/>
  <c r="H79" i="2"/>
  <c r="G79" i="2"/>
  <c r="E123" i="14"/>
  <c r="F49" i="14"/>
  <c r="C33" i="14"/>
  <c r="C70" i="2"/>
  <c r="E50" i="14"/>
  <c r="F50" i="14"/>
  <c r="C27" i="14"/>
  <c r="C50" i="14"/>
  <c r="G107" i="14" l="1"/>
  <c r="H69" i="14"/>
  <c r="C32" i="14"/>
  <c r="C41" i="14" s="1"/>
  <c r="C46" i="14" s="1"/>
  <c r="D7" i="11"/>
  <c r="D13" i="11"/>
  <c r="D8" i="11"/>
  <c r="C34" i="14"/>
  <c r="G49" i="14"/>
  <c r="H49" i="14"/>
  <c r="E41" i="14"/>
  <c r="E46" i="14" s="1"/>
  <c r="G27" i="14"/>
  <c r="F32" i="14"/>
  <c r="H32" i="14" s="1"/>
  <c r="G50" i="14"/>
  <c r="H50" i="14"/>
  <c r="D66" i="14"/>
  <c r="D72" i="14" s="1"/>
  <c r="D68" i="18"/>
  <c r="F66" i="14"/>
  <c r="H66" i="14" s="1"/>
  <c r="F68" i="18"/>
  <c r="C75" i="2"/>
  <c r="H59" i="2"/>
  <c r="G59" i="2"/>
  <c r="G70" i="2"/>
  <c r="H70" i="2"/>
  <c r="AD33" i="9"/>
  <c r="F123" i="14"/>
  <c r="D11" i="11" l="1"/>
  <c r="C87" i="14" s="1"/>
  <c r="D10" i="11"/>
  <c r="C89" i="14" s="1"/>
  <c r="D9" i="11"/>
  <c r="C88" i="14" s="1"/>
  <c r="G123" i="14"/>
  <c r="H123" i="14"/>
  <c r="F41" i="14"/>
  <c r="H41" i="14" s="1"/>
  <c r="G32" i="14"/>
  <c r="G66" i="14"/>
  <c r="F72" i="14"/>
  <c r="H65" i="18"/>
  <c r="H34" i="18"/>
  <c r="G34" i="18"/>
  <c r="C77" i="2"/>
  <c r="C48" i="14" s="1"/>
  <c r="C76" i="2"/>
  <c r="C47" i="14" s="1"/>
  <c r="H82" i="2"/>
  <c r="G82" i="2"/>
  <c r="H75" i="2"/>
  <c r="G75" i="2"/>
  <c r="D33" i="14"/>
  <c r="E33" i="14"/>
  <c r="E17" i="19"/>
  <c r="F11" i="11" l="1"/>
  <c r="E87" i="14" s="1"/>
  <c r="F10" i="11"/>
  <c r="E89" i="14" s="1"/>
  <c r="F9" i="11"/>
  <c r="E88" i="14" s="1"/>
  <c r="E13" i="11"/>
  <c r="E8" i="11"/>
  <c r="D34" i="14"/>
  <c r="F8" i="11"/>
  <c r="E34" i="14"/>
  <c r="F46" i="14"/>
  <c r="G41" i="14"/>
  <c r="F13" i="11"/>
  <c r="G72" i="14"/>
  <c r="H72" i="14"/>
  <c r="G65" i="18"/>
  <c r="H68" i="18"/>
  <c r="F33" i="14"/>
  <c r="G11" i="11" l="1"/>
  <c r="F87" i="14" s="1"/>
  <c r="G10" i="11"/>
  <c r="F89" i="14" s="1"/>
  <c r="G89" i="14" s="1"/>
  <c r="G9" i="11"/>
  <c r="F88" i="14" s="1"/>
  <c r="G88" i="14" s="1"/>
  <c r="G8" i="11"/>
  <c r="F34" i="14"/>
  <c r="H34" i="14" s="1"/>
  <c r="H87" i="14"/>
  <c r="G87" i="14"/>
  <c r="G13" i="11"/>
  <c r="H33" i="14"/>
  <c r="G46" i="14"/>
  <c r="H46" i="14"/>
  <c r="G33" i="14"/>
  <c r="G66" i="18"/>
  <c r="H88" i="14" l="1"/>
  <c r="G34" i="14"/>
  <c r="H89" i="14"/>
  <c r="G68" i="18"/>
  <c r="F83" i="14"/>
  <c r="F81" i="14" s="1"/>
  <c r="E83" i="14"/>
  <c r="E81" i="14" s="1"/>
  <c r="D83" i="14"/>
  <c r="D81" i="14"/>
  <c r="H81" i="14" l="1"/>
  <c r="G83" i="14"/>
  <c r="H83" i="14"/>
  <c r="G81" i="14"/>
  <c r="M33" i="9"/>
  <c r="Q33" i="9"/>
  <c r="U33" i="9"/>
  <c r="Y33" i="9"/>
  <c r="AC33" i="9" l="1"/>
</calcChain>
</file>

<file path=xl/sharedStrings.xml><?xml version="1.0" encoding="utf-8"?>
<sst xmlns="http://schemas.openxmlformats.org/spreadsheetml/2006/main" count="1065" uniqueCount="600">
  <si>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</si>
  <si>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</si>
  <si>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</si>
  <si>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</si>
  <si>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</si>
  <si>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</si>
  <si>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</si>
  <si>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</si>
  <si>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</si>
  <si>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</si>
  <si>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</si>
  <si>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</si>
  <si>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</si>
  <si>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</si>
  <si>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</si>
  <si>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</si>
  <si>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</si>
  <si>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</si>
  <si>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</si>
  <si>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</si>
  <si>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</si>
  <si>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</si>
  <si>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</si>
  <si>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</si>
  <si>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</si>
  <si>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</si>
  <si>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</si>
  <si>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</si>
  <si>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</si>
  <si>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</si>
  <si>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</si>
  <si>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</si>
  <si>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</si>
  <si>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</si>
  <si>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</si>
  <si>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</si>
  <si>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</si>
  <si>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</si>
  <si>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</si>
  <si>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</si>
  <si>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</si>
  <si>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</si>
  <si>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</si>
  <si>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</si>
  <si>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</si>
  <si>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</si>
  <si>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</si>
  <si>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</si>
  <si>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</si>
  <si>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</si>
  <si>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</si>
  <si>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</si>
  <si>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</si>
  <si>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</si>
  <si>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</si>
  <si>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</si>
  <si>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</si>
  <si>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</si>
  <si>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</si>
  <si>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</si>
  <si>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</si>
  <si>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</si>
  <si>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</si>
  <si>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</si>
  <si>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</si>
  <si>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</si>
  <si>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</si>
  <si>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</si>
  <si>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</si>
  <si>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</si>
  <si>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</si>
  <si>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</si>
  <si>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Бюджетне фінансування</t>
  </si>
  <si>
    <t>Дата видачі / погашення (графік)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</si>
  <si>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</si>
  <si>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</si>
  <si>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</si>
  <si>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</si>
  <si>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</si>
  <si>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</si>
  <si>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</si>
  <si>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</si>
  <si>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</si>
  <si>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</si>
  <si>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</si>
  <si>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</si>
  <si>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</si>
  <si>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</si>
  <si>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</si>
  <si>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Усього витрат</t>
  </si>
  <si>
    <t>Інформація</t>
  </si>
  <si>
    <t>Найменування  банку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</si>
  <si>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</si>
  <si>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</si>
  <si>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</si>
  <si>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</si>
  <si>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</si>
  <si>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</si>
  <si>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</si>
  <si>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</si>
  <si>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</si>
  <si>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</si>
  <si>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</si>
  <si>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</si>
  <si>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</si>
  <si>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</si>
  <si>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</si>
  <si>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</si>
  <si>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</si>
  <si>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</si>
  <si>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</si>
  <si>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</si>
  <si>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</si>
  <si>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</si>
  <si>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</si>
  <si>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</si>
  <si>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</si>
  <si>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</si>
  <si>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</si>
  <si>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</si>
  <si>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</si>
  <si>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</si>
  <si>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</si>
  <si>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</si>
  <si>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</si>
  <si>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</si>
  <si>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</si>
  <si>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</si>
  <si>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курсові різниці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</si>
  <si>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</si>
  <si>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</si>
  <si>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</si>
  <si>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</si>
  <si>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</si>
  <si>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</si>
  <si>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</si>
  <si>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ЗВІТ</t>
  </si>
  <si>
    <t>__________________________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</si>
  <si>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</si>
  <si>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</si>
  <si>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план</t>
  </si>
  <si>
    <t>факт</t>
  </si>
  <si>
    <t>Найменування об’єкта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</si>
  <si>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</si>
  <si>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</si>
  <si>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</si>
  <si>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</si>
  <si>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</si>
  <si>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</si>
  <si>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</si>
  <si>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</si>
  <si>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</si>
  <si>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</si>
  <si>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</si>
  <si>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</si>
  <si>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</si>
  <si>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</si>
  <si>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</si>
  <si>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</si>
  <si>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</si>
  <si>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</si>
  <si>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</si>
  <si>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</si>
  <si>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</si>
  <si>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</si>
  <si>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</si>
  <si>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</si>
  <si>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</si>
  <si>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</si>
  <si>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</si>
  <si>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</si>
  <si>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</si>
  <si>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</si>
  <si>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(ініціали, прізвище)    </t>
  </si>
  <si>
    <t>Ковенанти/обмежувальні коефіцієнти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</si>
  <si>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</si>
  <si>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</si>
  <si>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</si>
  <si>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</si>
  <si>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</si>
  <si>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</si>
  <si>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</si>
  <si>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</si>
  <si>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</si>
  <si>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</si>
  <si>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</si>
  <si>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</si>
  <si>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</si>
  <si>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</si>
  <si>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</si>
  <si>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</si>
  <si>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</si>
  <si>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</si>
  <si>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</si>
  <si>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</si>
  <si>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</si>
  <si>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</si>
  <si>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</si>
  <si>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</si>
  <si>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</si>
  <si>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</si>
  <si>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</si>
  <si>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</si>
  <si>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</si>
  <si>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</si>
  <si>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</si>
  <si>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</si>
  <si>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</si>
  <si>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</si>
  <si>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</si>
  <si>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</si>
  <si>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</si>
  <si>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</si>
  <si>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</si>
  <si>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</si>
  <si>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</si>
  <si>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Повернення коштів до бюджету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</si>
  <si>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</si>
  <si>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</si>
  <si>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</si>
  <si>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</si>
  <si>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</si>
  <si>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</si>
  <si>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</si>
  <si>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</si>
  <si>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</si>
  <si>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</si>
  <si>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</si>
  <si>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</si>
  <si>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</si>
  <si>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</si>
  <si>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</si>
  <si>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</si>
  <si>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</si>
  <si>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</si>
  <si>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</si>
  <si>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</si>
  <si>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</si>
  <si>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</si>
  <si>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</si>
  <si>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</si>
  <si>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</si>
  <si>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</si>
  <si>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</si>
  <si>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</si>
  <si>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</si>
  <si>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</si>
  <si>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</si>
  <si>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</si>
  <si>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</si>
  <si>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</si>
  <si>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</si>
  <si>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</si>
  <si>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</si>
  <si>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</si>
  <si>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</si>
  <si>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</si>
  <si>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</si>
  <si>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</si>
  <si>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</si>
  <si>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</si>
  <si>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</si>
  <si>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</si>
  <si>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</si>
  <si>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</si>
  <si>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</si>
  <si>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</si>
  <si>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</si>
  <si>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</si>
  <si>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</si>
  <si>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</si>
  <si>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</si>
  <si>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</si>
  <si>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</si>
  <si>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</si>
  <si>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</si>
  <si>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</si>
  <si>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</si>
  <si>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</si>
  <si>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</si>
  <si>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Дата
початку
оренди</t>
  </si>
  <si>
    <t>Документ, яким затверджений титул будови,
із зазначенням органу, який його погодив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</si>
  <si>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</si>
  <si>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</si>
  <si>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</si>
  <si>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</si>
  <si>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</si>
  <si>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 та збори (розшифрувати)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</si>
  <si>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</si>
  <si>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</si>
  <si>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</si>
  <si>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</si>
  <si>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</si>
  <si>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нетипові операційні витрати (розшифрувати)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</si>
  <si>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</si>
  <si>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</si>
  <si>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</si>
  <si>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</si>
  <si>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</si>
  <si>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</si>
  <si>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</si>
  <si>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</si>
  <si>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</si>
  <si>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</si>
  <si>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</si>
  <si>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</si>
  <si>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</si>
  <si>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</si>
  <si>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</si>
  <si>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</si>
  <si>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</si>
  <si>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</si>
  <si>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</si>
  <si>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</si>
  <si>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</si>
  <si>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</si>
  <si>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</si>
  <si>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</si>
  <si>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</si>
  <si>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</si>
  <si>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</si>
  <si>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</si>
  <si>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</si>
  <si>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</si>
  <si>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</si>
  <si>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</si>
  <si>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у тому числі державні гранти і субсидії</t>
  </si>
  <si>
    <t>у тому числі фінансові запозичення</t>
  </si>
  <si>
    <t>Усього пасиви</t>
  </si>
  <si>
    <t>Контроль</t>
  </si>
  <si>
    <t xml:space="preserve">Факт наростаючим підсумком
з початку року 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</si>
  <si>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</si>
  <si>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</si>
  <si>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>Надходження коштів з міського бюджету</t>
  </si>
  <si>
    <t>Направлення коштів на:</t>
  </si>
  <si>
    <t>поповнення обігових коштів (розшифрувати)</t>
  </si>
  <si>
    <t xml:space="preserve">Усього виплат </t>
  </si>
  <si>
    <t>гроші та їх еквіваленти</t>
  </si>
  <si>
    <t xml:space="preserve">      4. Інформація щодо отримання та повернення залучених коштів</t>
  </si>
  <si>
    <t>5. Витрати, пов'язані з використанням власних службових автомобілів (у складі адміністративних витрат, рядок 1031)</t>
  </si>
  <si>
    <t>6. Витрати на оренду службових автомобілів (у складі адміністративних витрат, рядок 1032)</t>
  </si>
  <si>
    <t>8. Капітальне будівництво (рядок 4010 таблиці 4)</t>
  </si>
  <si>
    <t>Таблиця 1</t>
  </si>
  <si>
    <t>Таблиця 2</t>
  </si>
  <si>
    <t>Таблиця 3</t>
  </si>
  <si>
    <t>Таблиця 4</t>
  </si>
  <si>
    <t>Таблиця 5</t>
  </si>
  <si>
    <t>Таблиця 6</t>
  </si>
  <si>
    <t>Продовження таблиці 6</t>
  </si>
  <si>
    <t>Таблиця 7</t>
  </si>
  <si>
    <t>(тис.грн)</t>
  </si>
  <si>
    <t>Адміністративні витрати</t>
  </si>
  <si>
    <t>Інші операційні доходи</t>
  </si>
  <si>
    <t>Інші доходи</t>
  </si>
  <si>
    <t>Інші витрати</t>
  </si>
  <si>
    <t xml:space="preserve">Нараховані до сплати податки, збори та інші обов'язкові платежі </t>
  </si>
  <si>
    <t>Нараховані до сплати податки та збори до Державного бюджету України (податкові платежі), усього, у тому числі:</t>
  </si>
  <si>
    <t>Нараховані до сплати податки та збори до місцевих бюджетів (податкові платежі)</t>
  </si>
  <si>
    <t>Інші податки, збори та платежі на користь держави</t>
  </si>
  <si>
    <t>1048/1</t>
  </si>
  <si>
    <t xml:space="preserve"> (посада)</t>
  </si>
  <si>
    <t xml:space="preserve"> </t>
  </si>
  <si>
    <t>виконання, 
%</t>
  </si>
  <si>
    <t>Нараховані до сплати податки та збори до Державного бюджету України (податкові платежі)</t>
  </si>
  <si>
    <t>військовий збір</t>
  </si>
  <si>
    <t xml:space="preserve"> (ініціали, прізвище)    </t>
  </si>
  <si>
    <t xml:space="preserve"> (підпис)</t>
  </si>
  <si>
    <t>Нараховані до сплати податки та збори до місцевих бюджетів (податкові платежі), усього, у тому числі:</t>
  </si>
  <si>
    <t>Надходження від відсотків за залишками коштів на поточних рахунках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</si>
  <si>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</si>
  <si>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</si>
  <si>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Витрачання на придбання необоротних активів, у тому числі:</t>
  </si>
  <si>
    <t>модернізація, модифікація (добудова, дообладнання, реконструкція) основних засобів (розшифрувати)</t>
  </si>
  <si>
    <t>капітальний ремонт (розшифрувати)</t>
  </si>
  <si>
    <t>Надходження від отримання позик/кредитів/облігацій/векселів</t>
  </si>
  <si>
    <t>Витрачання на погашення позик</t>
  </si>
  <si>
    <t>Витрачання на сплату дивідендів</t>
  </si>
  <si>
    <t>Витрачання на сплату відсотків за користування позиковим капіталом</t>
  </si>
  <si>
    <r>
      <t>Інші надходження (розшифрувати)</t>
    </r>
    <r>
      <rPr>
        <i/>
        <sz val="16"/>
        <rFont val="Times New Roman"/>
        <family val="1"/>
        <charset val="204"/>
      </rPr>
      <t xml:space="preserve"> </t>
    </r>
  </si>
  <si>
    <t>капітальне будівництво (розшифрувати)</t>
  </si>
  <si>
    <r>
      <t>придбання (створення) нематеріальних активів (розшифрувати)</t>
    </r>
    <r>
      <rPr>
        <i/>
        <sz val="16"/>
        <rFont val="Times New Roman"/>
        <family val="1"/>
        <charset val="204"/>
      </rPr>
      <t xml:space="preserve"> </t>
    </r>
  </si>
  <si>
    <t xml:space="preserve">Факт наростаючим підсумком 
з початку року </t>
  </si>
  <si>
    <t>Рентабельність власного капіталу
(чистий фінансовий результат, рядок 1200 / власний капітал, рядок 6030) х 100, %</t>
  </si>
  <si>
    <t>Коефіцієнт відношення боргу до EBITDA
(довгострокові зобов'язання, рядок 6040 + поточні зобов'язання, рядок 6050) / EBITDA, рядок 1310</t>
  </si>
  <si>
    <t>Коефіцієнт фінансової стійкості
(власний капітал, рядок 6030 / (довгострокові зобов'язання, рядок 6040 + поточні зобов'язання, рядок 6050))</t>
  </si>
  <si>
    <t>Коефіцієнт поточної ліквідності (покриття)
(оборотні активи, рядок 6010 / поточні зобов'язання, рядок 6050)</t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</si>
  <si>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6"/>
        <rFont val="Times New Roman"/>
        <family val="1"/>
        <charset val="204"/>
      </rPr>
      <t>,
у тому числі:</t>
    </r>
  </si>
  <si>
    <t>Середньомісячні витрати на оплату праці 
одного працівника (грн), усього,
у тому числі:</t>
  </si>
  <si>
    <t>Найменування видів діяльності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</si>
  <si>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</si>
  <si>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IV. Розподіл коштів, отриманих з  бюджету на поповнення статутного капіталу</t>
  </si>
  <si>
    <t xml:space="preserve">Факт наростаючим підсумком </t>
  </si>
  <si>
    <t>Собівартість реалізованої продукції (товарів, робіт, послуг)
Інші витрати, всього, у тому числі:</t>
  </si>
  <si>
    <t>Інші адміністративні витрати, усього, у тому числі:</t>
  </si>
  <si>
    <t>Інші операційні витрати,  усього, у тому числі:</t>
  </si>
  <si>
    <t>Надходження грошових коштів від операційної діяльності</t>
  </si>
  <si>
    <t>Інші надходження, усього, у тому числі:</t>
  </si>
  <si>
    <t>Поповнення статутного капіталу підприємства, усього, у тому числі:</t>
  </si>
  <si>
    <t xml:space="preserve">придбання на оновлення необоротних активів </t>
  </si>
  <si>
    <t>поповнення обігових коштів підприємства</t>
  </si>
  <si>
    <t xml:space="preserve">Усього нарахованих виплат </t>
  </si>
  <si>
    <t>Нараховані до сплати інші податки, збори та платежі, усього, у тому числі:</t>
  </si>
  <si>
    <t>єдиний внесок на загальнообов'язкове державне соціальне страхування</t>
  </si>
  <si>
    <t>Розшифровка до Таблиці 1 "Формування фінансових результатів"</t>
  </si>
  <si>
    <t>Розшифровка до Таблиці 3 "Рух грошових коштів (за прямим методом)"</t>
  </si>
  <si>
    <t xml:space="preserve">Розшифровка до Таблиці 4 "Капітальні інвестиції" </t>
  </si>
  <si>
    <t>Розшифровка до Таблиці 7 "Розподіл коштів, отриманих з  бюджету на поповнення Статутного капіталу"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</si>
  <si>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</si>
  <si>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r>
      <t xml:space="preserve">Середня кількість працівників </t>
    </r>
    <r>
      <rPr>
        <sz val="16"/>
        <color indexed="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color indexed="8"/>
        <rFont val="Times New Roman"/>
        <family val="1"/>
        <charset val="204"/>
      </rPr>
      <t>, у тому числі:</t>
    </r>
  </si>
  <si>
    <r>
      <t>придбання (виготовлення) основних засобів (розшифрувати)</t>
    </r>
    <r>
      <rPr>
        <i/>
        <sz val="16"/>
        <rFont val="Times New Roman"/>
        <family val="1"/>
        <charset val="204"/>
      </rPr>
      <t xml:space="preserve"> </t>
    </r>
  </si>
  <si>
    <t>Одиниця виміру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</si>
  <si>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</si>
  <si>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</si>
  <si>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Надходження від отримання субсидій, дотацій</t>
  </si>
  <si>
    <t>Витрати на паливо (опалення)</t>
  </si>
  <si>
    <t xml:space="preserve">придбання та оновлення необоротних активів </t>
  </si>
  <si>
    <t>_________________________</t>
  </si>
  <si>
    <t>Відхилення, (+,-)</t>
  </si>
  <si>
    <t>придбання (виготовлення) інших необоротних матеріальних активів, усього, у тому числі:</t>
  </si>
  <si>
    <t>придбання (виготовлення) основних засобів, усього, у тому числі:</t>
  </si>
  <si>
    <t>інші джерела (розшифрувати)</t>
  </si>
  <si>
    <t>Матеріальні витрати</t>
  </si>
  <si>
    <t>інші податки, збори та платежі (розшифрувати)</t>
  </si>
  <si>
    <t>Середньомісячні витрати на оплату праці одного працівника (грн), усього, у тому числі:</t>
  </si>
  <si>
    <t>-</t>
  </si>
  <si>
    <t>інші витрати на збут (розшифрувати)</t>
  </si>
  <si>
    <t>відрахування частини чистого прибутку комунальними підприємствами, що є власністю Вінницької міської об'єднаної територіальної громади до бюджету Вінницької міської ТГ</t>
  </si>
  <si>
    <t>комунальними підприємствами, що є власністю Вінницької міської об'єднаної територіальної громади до бюджету Вінницької міської ТГ</t>
  </si>
  <si>
    <t>інші  (штрафи, пені, неустойки) (розшифрувати)</t>
  </si>
  <si>
    <t xml:space="preserve">Інші витрати (розшифрувати) </t>
  </si>
  <si>
    <t>_______________________</t>
  </si>
  <si>
    <t>за 2022 рік</t>
  </si>
  <si>
    <t xml:space="preserve">минулий 2021 рік </t>
  </si>
  <si>
    <t xml:space="preserve">поточний 2022 рік </t>
  </si>
  <si>
    <t>Звітний 2022 рік</t>
  </si>
  <si>
    <t>Факт минулого 2021 року</t>
  </si>
  <si>
    <t>План звітного 2022 року</t>
  </si>
  <si>
    <t>Факт звітного 2022 року</t>
  </si>
  <si>
    <t>Виконання,
(%)</t>
  </si>
  <si>
    <t xml:space="preserve">минулий 
2021 рік </t>
  </si>
  <si>
    <t xml:space="preserve">поточний 
2022 рік </t>
  </si>
  <si>
    <t>(тис. грн)</t>
  </si>
  <si>
    <t>тис. грн</t>
  </si>
  <si>
    <t>модернізація, модифікація (добудова, дообладнання, реконструкція) основних засобів, усього, у тому числі:</t>
  </si>
  <si>
    <t xml:space="preserve">минулий
 2021 рік </t>
  </si>
  <si>
    <t>минулий 2021 рік</t>
  </si>
  <si>
    <t>поточний 2022 рік</t>
  </si>
  <si>
    <r>
      <t xml:space="preserve">до звіту про виконання показників фінансового плану за 2022 рік 
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</t>
    </r>
  </si>
  <si>
    <t>Факт
минулого 2021 року</t>
  </si>
  <si>
    <t>План
звітного 2022 року</t>
  </si>
  <si>
    <t>Факт
звітного 2022 року</t>
  </si>
  <si>
    <t>Заборгованість за кредитами станом на 01.01.2022 року</t>
  </si>
  <si>
    <t>Отримано залучених коштів за звітний 2022 рік</t>
  </si>
  <si>
    <t>Повернено залучених коштів за звітний 2022 рік</t>
  </si>
  <si>
    <t>Заборгованість станом на 01.01.2023 року</t>
  </si>
  <si>
    <t>Надходження від повернення авансів</t>
  </si>
  <si>
    <t>Поповнення статутного капіталу підприємства</t>
  </si>
  <si>
    <t>факт 
минулого 2021 року</t>
  </si>
  <si>
    <t>план
звітного 2022 року</t>
  </si>
  <si>
    <t>факт
звітного 2022 року</t>
  </si>
  <si>
    <t>факт
минулого 2021 року</t>
  </si>
  <si>
    <t>7. Джерела капітальних інвестицій у 2022 році</t>
  </si>
  <si>
    <t>Інші джерела (розшифрувати)</t>
  </si>
  <si>
    <t>заправка картриджа</t>
  </si>
  <si>
    <t>виклик інспектора, повірка лічильників</t>
  </si>
  <si>
    <t>реєстрація транспортних засобів</t>
  </si>
  <si>
    <t>послуги спеціальної техніки</t>
  </si>
  <si>
    <t>послуги інтернету</t>
  </si>
  <si>
    <t>водопостачання, водовідведення</t>
  </si>
  <si>
    <t>послуги зв'язку</t>
  </si>
  <si>
    <t>обслуговування касових апаратів</t>
  </si>
  <si>
    <t>вивезення сміття</t>
  </si>
  <si>
    <t>послуги поливальної машини</t>
  </si>
  <si>
    <t>страхування магазину</t>
  </si>
  <si>
    <t>навчання з охорони праці</t>
  </si>
  <si>
    <t>експертиза повітря в балонах</t>
  </si>
  <si>
    <t>медичний огляд працівників</t>
  </si>
  <si>
    <t>ремонт автомобілів</t>
  </si>
  <si>
    <t>собівартість реалізованих товарів</t>
  </si>
  <si>
    <t>страхування автомобільного транспорту</t>
  </si>
  <si>
    <t>розробка норм витрат палива</t>
  </si>
  <si>
    <t>навчання водолазів, підвищення кваліфікації, відрядження</t>
  </si>
  <si>
    <t>вимірювання опору заземлення</t>
  </si>
  <si>
    <t>охорона пляжів</t>
  </si>
  <si>
    <t>утримання архіву</t>
  </si>
  <si>
    <t>оренда будівлі</t>
  </si>
  <si>
    <t>охорона лазні</t>
  </si>
  <si>
    <t>вивіз рідких стоків</t>
  </si>
  <si>
    <t>програмне забезпечення, виготовлення єдиного цифрового підпису (ЄЦП)</t>
  </si>
  <si>
    <t>адміністративний збір</t>
  </si>
  <si>
    <t>розрахунково-касове обслуговування банків</t>
  </si>
  <si>
    <t>екологічний податок</t>
  </si>
  <si>
    <t>поштові послуги</t>
  </si>
  <si>
    <t>податок на землю</t>
  </si>
  <si>
    <t>матеріальні витрати (канцелярські товари тощо)</t>
  </si>
  <si>
    <t>благодійна допомога грошова</t>
  </si>
  <si>
    <t>оренда основних засобів (ритуальна служба)</t>
  </si>
  <si>
    <t>реалізація металобрухту</t>
  </si>
  <si>
    <t>відшкодування вартості раніше списаних активів</t>
  </si>
  <si>
    <t>послуги з вивезення сміття</t>
  </si>
  <si>
    <t>оренда біотуалетів</t>
  </si>
  <si>
    <t>оренда обладнання</t>
  </si>
  <si>
    <t>допомога на поховання, матеріальна допомога згідно з колективним договором</t>
  </si>
  <si>
    <t>повернення в бюджет згідно з актом перевірки контрольно - ревізійного управління</t>
  </si>
  <si>
    <t>нарахування згідно листків непрацездатності (за рахунок підприємства)</t>
  </si>
  <si>
    <t>єдиний соціальний внесок</t>
  </si>
  <si>
    <t>проїздні квитки</t>
  </si>
  <si>
    <t>пільгові пенсії</t>
  </si>
  <si>
    <t>допомога на поховання згідно з колективним договором (товари)</t>
  </si>
  <si>
    <t>донараховано єдининий соціальний внесок за результатами звірки з Державною Фіскальною Службою</t>
  </si>
  <si>
    <t>собівартість реалізованих запасів (металобрухту)</t>
  </si>
  <si>
    <t xml:space="preserve">       (ініціали, прізвище)    </t>
  </si>
  <si>
    <t>вартість новорічних подарунків дітям</t>
  </si>
  <si>
    <t>компенсація експлуатаційних послуг орендарями</t>
  </si>
  <si>
    <t>доходи від здачі в оренду обладнання</t>
  </si>
  <si>
    <t>виручка від реалізації металобрухту</t>
  </si>
  <si>
    <t>комп'ютери</t>
  </si>
  <si>
    <t>принтери</t>
  </si>
  <si>
    <t>монітори</t>
  </si>
  <si>
    <t>кущорізи</t>
  </si>
  <si>
    <t>холодильник</t>
  </si>
  <si>
    <t>ноутбук</t>
  </si>
  <si>
    <t>кондиціонер</t>
  </si>
  <si>
    <t>земснаряд  НСС 800/40-ГР-Ф</t>
  </si>
  <si>
    <t>сингуматор</t>
  </si>
  <si>
    <t>подрібнювач гілок</t>
  </si>
  <si>
    <t>комп'ютер (2 шт.)</t>
  </si>
  <si>
    <t>принтер (2 шт.)</t>
  </si>
  <si>
    <t>монітор (2 шт.)</t>
  </si>
  <si>
    <t>кущоріз (2 шт.)</t>
  </si>
  <si>
    <t>Ритуальні послуги (послуги похоронного призначення)</t>
  </si>
  <si>
    <t>Транспортування померлих з місць подій до судово-медичного моргу</t>
  </si>
  <si>
    <t>Утримання зон відпочинку</t>
  </si>
  <si>
    <t>Послуги біотуалетів надані стороннім організаціям</t>
  </si>
  <si>
    <t>Утримання штучних споруд</t>
  </si>
  <si>
    <t xml:space="preserve">Послуги лазні </t>
  </si>
  <si>
    <t>Компенсація різниці в тарифах по пільгових помивах в лазні</t>
  </si>
  <si>
    <t>Послуги масажу</t>
  </si>
  <si>
    <t>Інші водолазні роботи</t>
  </si>
  <si>
    <t>Послуги земснаряда, баржі, човна</t>
  </si>
  <si>
    <t>Забезпечення охорони та рятування життя людей на водних об'єктах</t>
  </si>
  <si>
    <t>ЗАЗ Т13110</t>
  </si>
  <si>
    <t>Для службових поїздок керівництва</t>
  </si>
  <si>
    <t>сміттєвози із заднім завантаженням HIDRO-MAK на шасі МАЗ-5340С2 (2 шт.)</t>
  </si>
  <si>
    <t>технічний огляд суден</t>
  </si>
  <si>
    <t>інші податки та збори (екологічний податок)</t>
  </si>
  <si>
    <t>сміттєвози із заднім завантаженням HIDRO-MAK на шасі МАЗ-5340С2 (2 шт.) з реєстрацією транспортних засобів</t>
  </si>
  <si>
    <t>контейнери для сміття (68 шт.)</t>
  </si>
  <si>
    <t>Придбання (виготовлення) основних засобів, в тому числі:</t>
  </si>
  <si>
    <t>Придбання (виготовлення) інших необоротних матеріальних активів, в тому числі</t>
  </si>
  <si>
    <t>інші платежі (екологічний податок)</t>
  </si>
  <si>
    <t>2022р.79 т. ПММ,5 т. Ремонт</t>
  </si>
  <si>
    <t>2021 інтернет 4 тис.2022р.4 т інтернет,7т участь у тендері, 2т сайт</t>
  </si>
  <si>
    <t>оприбуткування дров</t>
  </si>
  <si>
    <t>реалізація дров</t>
  </si>
  <si>
    <t>2022р. Монтаж вікон 7т., техогляд автом 3т.,ремонт автом. 2т,ремонт мотокоси 1т.</t>
  </si>
  <si>
    <t>списання простроченої  кредиторської заборгованості заборгованості</t>
  </si>
  <si>
    <t>КП  "Комбінат комунальних підприємств"</t>
  </si>
  <si>
    <t>03338656</t>
  </si>
  <si>
    <t>комунальне підприємство</t>
  </si>
  <si>
    <t>0510100000</t>
  </si>
  <si>
    <t>Департамент комунального господарства та благоустрою міської ради</t>
  </si>
  <si>
    <t>комунальне господарство</t>
  </si>
  <si>
    <t>96.03 Організація поховань і надання  суміжних  послуг; 96.04 Діяльність із забезпечення комфорту ; 93.19  Інша діяльність у сфері спорту.</t>
  </si>
  <si>
    <t>Стандарти звітності П(с)БОУ</t>
  </si>
  <si>
    <t>комунальна</t>
  </si>
  <si>
    <t>Стандарти звітності МСФЗ</t>
  </si>
  <si>
    <t>(0432) 67-33-20</t>
  </si>
  <si>
    <t>Науменко Д.О.</t>
  </si>
  <si>
    <t>Начальник</t>
  </si>
  <si>
    <t>КП "Комбінат комунальних підприємств"</t>
  </si>
  <si>
    <t xml:space="preserve">Начальник  </t>
  </si>
  <si>
    <t>інші витрати (передача частини приміщення рятувально-водолазної станції ДЮСШ2)</t>
  </si>
  <si>
    <t>Вінницька</t>
  </si>
  <si>
    <t>м.Вінниця  вул. Підлісна, 2</t>
  </si>
  <si>
    <t>ПРО ВИКОНАННЯ ПОКАЗНИКІВ ФІНАНСОВОГО ПЛАНУ КП "Комбінат комунальних підприємств"</t>
  </si>
  <si>
    <t>Дмитро НАУМЕНКО</t>
  </si>
  <si>
    <t>Відхилення, 
(+,-)</t>
  </si>
  <si>
    <t>____________________</t>
  </si>
  <si>
    <t>Утримання громадських вбиралень</t>
  </si>
  <si>
    <t xml:space="preserve">Утримання кладовищ та меморіалів </t>
  </si>
  <si>
    <t>Компенсація витрат за послуги лазні (душ) військовослужбовцям військових частин ЗСУ та НГУ</t>
  </si>
  <si>
    <t>страхування життя водіїв, водолазів</t>
  </si>
  <si>
    <t>інші доходи (амортизація безоплатно отриманих активів)</t>
  </si>
  <si>
    <t>розробка науково-технічної документації</t>
  </si>
  <si>
    <t>розміщення інформаційного матеріалу</t>
  </si>
  <si>
    <t>послуги Центру муніципальних систем управління (білінг)</t>
  </si>
  <si>
    <t>послуги зі знесення дерев</t>
  </si>
  <si>
    <t>Інші цілі (дооцінка необоротних активів)</t>
  </si>
  <si>
    <t>комісія банку</t>
  </si>
  <si>
    <t>компенсація відпускних учаснику ліквідації на ЧАЕС</t>
  </si>
  <si>
    <t>дохід від оренди тимчасових споруд</t>
  </si>
  <si>
    <t>фінансування з фонду соціального страхування для компенсації витрат згідно листків непрацездатності</t>
  </si>
  <si>
    <t>Послуги з поводження з твердими побутовими відходами</t>
  </si>
  <si>
    <t>План звітного
2022 року</t>
  </si>
  <si>
    <t>Факт звітного
 2022 року</t>
  </si>
  <si>
    <t>Факт минулого
2021 року</t>
  </si>
  <si>
    <t>Факт звітного
2022 року</t>
  </si>
  <si>
    <t>обслуговування GPS-пристроїв</t>
  </si>
  <si>
    <t>виготовлення інформаційних вивісок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</si>
</sst>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  <numFmt numFmtId="180" formatCode="_-* #,##0\ _₽_-;\-* #,##0\ _₽_-;_-* &quot;-&quot;??\ _₽_-;_-@_-"/>
  </numFmts>
  <fonts count="10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Arial Cyr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Arial Cyr"/>
      <charset val="204"/>
    </font>
    <font>
      <u/>
      <sz val="16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56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68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71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9" fontId="2" fillId="0" borderId="0" applyFont="0" applyFill="0" applyBorder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72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12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65" fillId="0" borderId="0" applyFont="0" applyFill="0" applyBorder="0" applyAlignment="0" applyProtection="0"/>
    <xf numFmtId="174" fontId="6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76" fontId="67" fillId="22" borderId="12" applyFill="0" applyBorder="0">
      <alignment horizontal="center" vertical="center" wrapText="1"/>
      <protection locked="0"/>
    </xf>
    <xf numFmtId="171" fontId="68" fillId="0" borderId="0">
      <alignment wrapText="1"/>
    </xf>
    <xf numFmtId="171" fontId="35" fillId="0" borderId="0">
      <alignment wrapText="1"/>
    </xf>
    <xf numFmtId="0" fontId="96" fillId="0" borderId="0"/>
    <xf numFmtId="43" fontId="2" fillId="0" borderId="0" applyFont="0" applyFill="0" applyBorder="0" applyAlignment="0" applyProtection="0"/>
  </cellStyleXfs>
  <cellXfs count="608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14" xfId="0" applyFont="1" applyBorder="1" applyAlignment="1">
      <alignment horizontal="center" vertical="center" wrapText="1"/>
    </xf>
    <xf numFmtId="0" fontId="69" fillId="0" borderId="0" xfId="0" applyFont="1"/>
    <xf numFmtId="0" fontId="5" fillId="29" borderId="0" xfId="0" applyFont="1" applyFill="1" applyAlignment="1">
      <alignment horizontal="left" vertical="center" wrapText="1"/>
    </xf>
    <xf numFmtId="0" fontId="5" fillId="29" borderId="0" xfId="0" applyFont="1" applyFill="1" applyAlignment="1">
      <alignment horizontal="center" vertical="center"/>
    </xf>
    <xf numFmtId="0" fontId="5" fillId="29" borderId="0" xfId="0" applyFont="1" applyFill="1" applyAlignment="1">
      <alignment vertical="center"/>
    </xf>
    <xf numFmtId="0" fontId="5" fillId="29" borderId="3" xfId="246" applyFont="1" applyFill="1" applyBorder="1" applyAlignment="1">
      <alignment horizontal="left" vertical="center" wrapText="1"/>
    </xf>
    <xf numFmtId="0" fontId="4" fillId="29" borderId="3" xfId="246" applyFont="1" applyFill="1" applyBorder="1" applyAlignment="1">
      <alignment horizontal="center" vertical="center"/>
    </xf>
    <xf numFmtId="0" fontId="5" fillId="29" borderId="0" xfId="246" applyFont="1" applyFill="1" applyAlignment="1">
      <alignment horizontal="left" vertical="center" wrapText="1"/>
    </xf>
    <xf numFmtId="0" fontId="5" fillId="29" borderId="0" xfId="246" applyFont="1" applyFill="1" applyAlignment="1">
      <alignment horizontal="center" vertical="center"/>
    </xf>
    <xf numFmtId="0" fontId="5" fillId="29" borderId="0" xfId="246" applyFont="1" applyFill="1" applyAlignment="1">
      <alignment vertical="center" wrapText="1"/>
    </xf>
    <xf numFmtId="0" fontId="5" fillId="29" borderId="3" xfId="238" applyFont="1" applyFill="1" applyBorder="1" applyAlignment="1">
      <alignment horizontal="center" vertical="center"/>
    </xf>
    <xf numFmtId="0" fontId="4" fillId="29" borderId="3" xfId="238" applyFont="1" applyFill="1" applyBorder="1" applyAlignment="1">
      <alignment horizontal="left" vertical="center"/>
    </xf>
    <xf numFmtId="0" fontId="5" fillId="29" borderId="3" xfId="238" applyFont="1" applyFill="1" applyBorder="1" applyAlignment="1">
      <alignment horizontal="center" vertical="center" wrapText="1"/>
    </xf>
    <xf numFmtId="0" fontId="5" fillId="29" borderId="3" xfId="238" applyFont="1" applyFill="1" applyBorder="1" applyAlignment="1">
      <alignment horizontal="left" vertical="center" wrapText="1"/>
    </xf>
    <xf numFmtId="49" fontId="5" fillId="29" borderId="3" xfId="238" applyNumberFormat="1" applyFont="1" applyFill="1" applyBorder="1" applyAlignment="1">
      <alignment horizontal="left" vertical="center" wrapText="1"/>
    </xf>
    <xf numFmtId="0" fontId="11" fillId="29" borderId="0" xfId="0" applyFont="1" applyFill="1"/>
    <xf numFmtId="3" fontId="5" fillId="29" borderId="0" xfId="0" applyNumberFormat="1" applyFont="1" applyFill="1" applyAlignment="1">
      <alignment horizontal="center" vertical="center" wrapText="1"/>
    </xf>
    <xf numFmtId="0" fontId="5" fillId="29" borderId="0" xfId="0" applyFont="1" applyFill="1" applyAlignment="1">
      <alignment horizontal="left" vertical="center" wrapText="1" shrinkToFit="1"/>
    </xf>
    <xf numFmtId="0" fontId="9" fillId="29" borderId="0" xfId="0" applyFont="1" applyFill="1" applyAlignment="1">
      <alignment vertical="center"/>
    </xf>
    <xf numFmtId="0" fontId="7" fillId="29" borderId="0" xfId="0" applyFont="1" applyFill="1" applyAlignment="1">
      <alignment horizontal="center" vertical="center"/>
    </xf>
    <xf numFmtId="0" fontId="5" fillId="29" borderId="19" xfId="0" applyFont="1" applyFill="1" applyBorder="1" applyAlignment="1">
      <alignment horizontal="center" vertical="center" wrapText="1"/>
    </xf>
    <xf numFmtId="0" fontId="5" fillId="29" borderId="0" xfId="0" applyFont="1" applyFill="1" applyAlignment="1">
      <alignment horizontal="right" vertical="center"/>
    </xf>
    <xf numFmtId="1" fontId="5" fillId="29" borderId="0" xfId="0" applyNumberFormat="1" applyFont="1" applyFill="1" applyAlignment="1">
      <alignment horizontal="center" vertical="center"/>
    </xf>
    <xf numFmtId="0" fontId="4" fillId="29" borderId="0" xfId="0" applyFont="1" applyFill="1" applyAlignment="1">
      <alignment vertical="center"/>
    </xf>
    <xf numFmtId="0" fontId="4" fillId="29" borderId="0" xfId="0" applyFont="1" applyFill="1" applyAlignment="1">
      <alignment horizontal="right" vertical="center"/>
    </xf>
    <xf numFmtId="0" fontId="8" fillId="29" borderId="0" xfId="0" applyFont="1" applyFill="1" applyAlignment="1">
      <alignment vertical="center"/>
    </xf>
    <xf numFmtId="170" fontId="5" fillId="29" borderId="0" xfId="0" applyNumberFormat="1" applyFont="1" applyFill="1" applyAlignment="1">
      <alignment vertical="center"/>
    </xf>
    <xf numFmtId="3" fontId="5" fillId="29" borderId="18" xfId="0" applyNumberFormat="1" applyFont="1" applyFill="1" applyBorder="1" applyAlignment="1">
      <alignment vertical="center" wrapText="1"/>
    </xf>
    <xf numFmtId="169" fontId="4" fillId="29" borderId="0" xfId="0" applyNumberFormat="1" applyFont="1" applyFill="1" applyAlignment="1">
      <alignment horizontal="right" vertical="center" wrapText="1"/>
    </xf>
    <xf numFmtId="169" fontId="4" fillId="29" borderId="0" xfId="0" applyNumberFormat="1" applyFont="1" applyFill="1" applyAlignment="1">
      <alignment horizontal="center" vertical="center" wrapText="1"/>
    </xf>
    <xf numFmtId="170" fontId="4" fillId="29" borderId="0" xfId="0" applyNumberFormat="1" applyFont="1" applyFill="1" applyAlignment="1">
      <alignment horizontal="center" vertical="center" wrapText="1"/>
    </xf>
    <xf numFmtId="170" fontId="4" fillId="29" borderId="0" xfId="0" applyNumberFormat="1" applyFont="1" applyFill="1" applyAlignment="1">
      <alignment horizontal="center" vertical="center"/>
    </xf>
    <xf numFmtId="170" fontId="4" fillId="29" borderId="0" xfId="0" applyNumberFormat="1" applyFont="1" applyFill="1" applyAlignment="1">
      <alignment vertical="center"/>
    </xf>
    <xf numFmtId="0" fontId="4" fillId="29" borderId="0" xfId="0" applyFont="1" applyFill="1" applyAlignment="1">
      <alignment horizontal="left" vertical="center"/>
    </xf>
    <xf numFmtId="0" fontId="14" fillId="29" borderId="0" xfId="0" applyFont="1" applyFill="1" applyAlignment="1">
      <alignment vertical="center"/>
    </xf>
    <xf numFmtId="0" fontId="14" fillId="29" borderId="0" xfId="0" applyFont="1" applyFill="1"/>
    <xf numFmtId="0" fontId="14" fillId="29" borderId="0" xfId="0" applyFont="1" applyFill="1" applyAlignment="1">
      <alignment horizontal="center" vertical="center"/>
    </xf>
    <xf numFmtId="0" fontId="5" fillId="29" borderId="0" xfId="0" applyFont="1" applyFill="1" applyAlignment="1">
      <alignment vertical="center" wrapText="1" shrinkToFit="1"/>
    </xf>
    <xf numFmtId="0" fontId="6" fillId="29" borderId="0" xfId="0" applyFont="1" applyFill="1" applyAlignment="1">
      <alignment vertical="center"/>
    </xf>
    <xf numFmtId="0" fontId="0" fillId="29" borderId="0" xfId="0" applyFill="1"/>
    <xf numFmtId="0" fontId="4" fillId="29" borderId="3" xfId="246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left" vertical="center" wrapText="1"/>
    </xf>
    <xf numFmtId="0" fontId="4" fillId="29" borderId="3" xfId="0" applyFont="1" applyFill="1" applyBorder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79" fillId="0" borderId="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/>
    </xf>
    <xf numFmtId="0" fontId="73" fillId="29" borderId="3" xfId="0" applyFont="1" applyFill="1" applyBorder="1" applyAlignment="1">
      <alignment horizontal="left" vertical="center" wrapText="1"/>
    </xf>
    <xf numFmtId="0" fontId="73" fillId="29" borderId="3" xfId="0" quotePrefix="1" applyFont="1" applyFill="1" applyBorder="1" applyAlignment="1">
      <alignment horizontal="center" vertical="center"/>
    </xf>
    <xf numFmtId="173" fontId="73" fillId="29" borderId="3" xfId="0" applyNumberFormat="1" applyFont="1" applyFill="1" applyBorder="1" applyAlignment="1">
      <alignment horizontal="center" vertical="center" wrapText="1"/>
    </xf>
    <xf numFmtId="49" fontId="73" fillId="29" borderId="3" xfId="0" quotePrefix="1" applyNumberFormat="1" applyFont="1" applyFill="1" applyBorder="1" applyAlignment="1">
      <alignment horizontal="left" vertical="center" wrapText="1"/>
    </xf>
    <xf numFmtId="0" fontId="79" fillId="29" borderId="3" xfId="0" applyFont="1" applyFill="1" applyBorder="1" applyAlignment="1">
      <alignment horizontal="left" vertical="center" wrapText="1"/>
    </xf>
    <xf numFmtId="0" fontId="79" fillId="29" borderId="3" xfId="0" quotePrefix="1" applyFont="1" applyFill="1" applyBorder="1" applyAlignment="1">
      <alignment horizontal="center" vertical="center"/>
    </xf>
    <xf numFmtId="173" fontId="79" fillId="29" borderId="3" xfId="0" applyNumberFormat="1" applyFont="1" applyFill="1" applyBorder="1" applyAlignment="1">
      <alignment horizontal="center" vertical="center" wrapText="1"/>
    </xf>
    <xf numFmtId="49" fontId="79" fillId="29" borderId="3" xfId="0" quotePrefix="1" applyNumberFormat="1" applyFont="1" applyFill="1" applyBorder="1" applyAlignment="1">
      <alignment horizontal="left" vertical="center" wrapText="1"/>
    </xf>
    <xf numFmtId="0" fontId="79" fillId="29" borderId="0" xfId="0" applyFont="1" applyFill="1" applyAlignment="1">
      <alignment vertical="center"/>
    </xf>
    <xf numFmtId="0" fontId="79" fillId="29" borderId="19" xfId="0" applyFont="1" applyFill="1" applyBorder="1" applyAlignment="1">
      <alignment horizontal="left" vertical="center" wrapText="1"/>
    </xf>
    <xf numFmtId="0" fontId="74" fillId="29" borderId="15" xfId="246" applyFont="1" applyFill="1" applyBorder="1" applyAlignment="1">
      <alignment horizontal="left" vertical="center" wrapText="1"/>
    </xf>
    <xf numFmtId="0" fontId="74" fillId="29" borderId="19" xfId="0" applyFont="1" applyFill="1" applyBorder="1" applyAlignment="1">
      <alignment horizontal="left" vertical="center" wrapText="1"/>
    </xf>
    <xf numFmtId="0" fontId="73" fillId="29" borderId="17" xfId="246" applyFont="1" applyFill="1" applyBorder="1" applyAlignment="1">
      <alignment horizontal="left" vertical="center" wrapText="1"/>
    </xf>
    <xf numFmtId="0" fontId="73" fillId="29" borderId="16" xfId="246" applyFont="1" applyFill="1" applyBorder="1" applyAlignment="1">
      <alignment horizontal="left" vertical="center" wrapText="1"/>
    </xf>
    <xf numFmtId="0" fontId="73" fillId="29" borderId="19" xfId="0" applyFont="1" applyFill="1" applyBorder="1" applyAlignment="1">
      <alignment horizontal="left" vertical="center" wrapText="1"/>
    </xf>
    <xf numFmtId="0" fontId="73" fillId="29" borderId="19" xfId="0" quotePrefix="1" applyFont="1" applyFill="1" applyBorder="1" applyAlignment="1">
      <alignment horizontal="center" vertical="center"/>
    </xf>
    <xf numFmtId="0" fontId="79" fillId="29" borderId="19" xfId="0" quotePrefix="1" applyFont="1" applyFill="1" applyBorder="1" applyAlignment="1">
      <alignment horizontal="center" vertical="center"/>
    </xf>
    <xf numFmtId="0" fontId="73" fillId="29" borderId="0" xfId="0" quotePrefix="1" applyFont="1" applyFill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79" fillId="29" borderId="3" xfId="0" applyFont="1" applyFill="1" applyBorder="1" applyAlignment="1">
      <alignment horizontal="center" vertical="center"/>
    </xf>
    <xf numFmtId="0" fontId="79" fillId="0" borderId="0" xfId="0" applyFont="1"/>
    <xf numFmtId="0" fontId="73" fillId="29" borderId="3" xfId="238" applyFont="1" applyFill="1" applyBorder="1" applyAlignment="1">
      <alignment horizontal="left" vertical="center"/>
    </xf>
    <xf numFmtId="0" fontId="79" fillId="29" borderId="0" xfId="0" applyFont="1" applyFill="1" applyAlignment="1">
      <alignment horizontal="left" vertical="center" wrapText="1"/>
    </xf>
    <xf numFmtId="3" fontId="79" fillId="29" borderId="0" xfId="0" applyNumberFormat="1" applyFont="1" applyFill="1" applyAlignment="1">
      <alignment horizontal="center" vertical="center" wrapText="1"/>
    </xf>
    <xf numFmtId="0" fontId="79" fillId="29" borderId="0" xfId="0" applyFont="1" applyFill="1" applyAlignment="1">
      <alignment horizontal="left" vertical="center" wrapText="1" shrinkToFit="1"/>
    </xf>
    <xf numFmtId="0" fontId="76" fillId="29" borderId="0" xfId="0" applyFont="1" applyFill="1" applyAlignment="1">
      <alignment horizontal="left" vertical="center" wrapText="1"/>
    </xf>
    <xf numFmtId="178" fontId="73" fillId="29" borderId="3" xfId="0" applyNumberFormat="1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/>
    </xf>
    <xf numFmtId="0" fontId="73" fillId="29" borderId="0" xfId="0" applyFont="1" applyFill="1" applyAlignment="1">
      <alignment horizontal="left" vertical="center"/>
    </xf>
    <xf numFmtId="0" fontId="74" fillId="29" borderId="0" xfId="0" applyFont="1" applyFill="1" applyAlignment="1">
      <alignment horizontal="left" vertical="center"/>
    </xf>
    <xf numFmtId="0" fontId="79" fillId="29" borderId="3" xfId="0" applyFont="1" applyFill="1" applyBorder="1" applyAlignment="1">
      <alignment horizontal="center" vertical="center" wrapText="1" shrinkToFit="1"/>
    </xf>
    <xf numFmtId="0" fontId="79" fillId="29" borderId="13" xfId="0" applyFont="1" applyFill="1" applyBorder="1" applyAlignment="1">
      <alignment vertical="center"/>
    </xf>
    <xf numFmtId="0" fontId="73" fillId="29" borderId="0" xfId="0" applyFont="1" applyFill="1" applyAlignment="1">
      <alignment horizontal="right" vertical="center"/>
    </xf>
    <xf numFmtId="169" fontId="73" fillId="29" borderId="0" xfId="0" applyNumberFormat="1" applyFont="1" applyFill="1" applyAlignment="1">
      <alignment horizontal="right" vertical="center"/>
    </xf>
    <xf numFmtId="0" fontId="82" fillId="29" borderId="0" xfId="0" applyFont="1" applyFill="1" applyAlignment="1">
      <alignment vertical="center"/>
    </xf>
    <xf numFmtId="0" fontId="79" fillId="29" borderId="3" xfId="0" applyFont="1" applyFill="1" applyBorder="1"/>
    <xf numFmtId="0" fontId="76" fillId="29" borderId="0" xfId="0" applyFont="1" applyFill="1" applyAlignment="1">
      <alignment horizontal="center" vertical="center"/>
    </xf>
    <xf numFmtId="173" fontId="76" fillId="29" borderId="0" xfId="0" applyNumberFormat="1" applyFont="1" applyFill="1" applyAlignment="1">
      <alignment horizontal="center" vertical="center" wrapText="1"/>
    </xf>
    <xf numFmtId="169" fontId="76" fillId="29" borderId="0" xfId="207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center" vertical="center" wrapText="1"/>
    </xf>
    <xf numFmtId="0" fontId="5" fillId="22" borderId="0" xfId="0" applyFont="1" applyFill="1" applyAlignment="1">
      <alignment horizontal="left" vertical="center" wrapText="1"/>
    </xf>
    <xf numFmtId="0" fontId="5" fillId="22" borderId="0" xfId="0" applyFont="1" applyFill="1" applyAlignment="1">
      <alignment horizontal="center" vertical="center"/>
    </xf>
    <xf numFmtId="170" fontId="5" fillId="22" borderId="0" xfId="0" applyNumberFormat="1" applyFont="1" applyFill="1" applyAlignment="1">
      <alignment horizontal="center" vertical="center" wrapText="1"/>
    </xf>
    <xf numFmtId="170" fontId="5" fillId="22" borderId="0" xfId="0" applyNumberFormat="1" applyFont="1" applyFill="1" applyAlignment="1">
      <alignment horizontal="right" vertical="center" wrapText="1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applyNumberFormat="1" applyFont="1" applyAlignment="1">
      <alignment horizontal="right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vertical="center" wrapText="1"/>
    </xf>
    <xf numFmtId="0" fontId="73" fillId="29" borderId="3" xfId="0" applyFont="1" applyFill="1" applyBorder="1" applyAlignment="1">
      <alignment horizontal="center" vertical="center" wrapText="1"/>
    </xf>
    <xf numFmtId="179" fontId="79" fillId="29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5" fillId="29" borderId="3" xfId="182" applyFont="1" applyFill="1" applyBorder="1" applyAlignment="1">
      <alignment horizontal="left" vertical="center" wrapText="1"/>
      <protection locked="0"/>
    </xf>
    <xf numFmtId="0" fontId="86" fillId="29" borderId="3" xfId="0" applyFont="1" applyFill="1" applyBorder="1" applyAlignment="1">
      <alignment horizontal="center" vertical="center" wrapText="1"/>
    </xf>
    <xf numFmtId="179" fontId="85" fillId="29" borderId="3" xfId="0" applyNumberFormat="1" applyFont="1" applyFill="1" applyBorder="1" applyAlignment="1">
      <alignment horizontal="center" vertical="center" wrapText="1"/>
    </xf>
    <xf numFmtId="0" fontId="85" fillId="29" borderId="3" xfId="0" applyFont="1" applyFill="1" applyBorder="1" applyAlignment="1" applyProtection="1">
      <alignment horizontal="left" vertical="center" wrapText="1"/>
      <protection locked="0"/>
    </xf>
    <xf numFmtId="0" fontId="86" fillId="29" borderId="3" xfId="246" applyFont="1" applyFill="1" applyBorder="1" applyAlignment="1">
      <alignment horizontal="left" vertical="center" wrapText="1"/>
    </xf>
    <xf numFmtId="0" fontId="86" fillId="29" borderId="3" xfId="0" applyFont="1" applyFill="1" applyBorder="1" applyAlignment="1">
      <alignment horizontal="center" vertical="center"/>
    </xf>
    <xf numFmtId="179" fontId="86" fillId="29" borderId="3" xfId="0" applyNumberFormat="1" applyFont="1" applyFill="1" applyBorder="1" applyAlignment="1">
      <alignment horizontal="center" vertical="center" wrapText="1"/>
    </xf>
    <xf numFmtId="0" fontId="86" fillId="29" borderId="3" xfId="246" applyFont="1" applyFill="1" applyBorder="1" applyAlignment="1">
      <alignment horizontal="center" vertical="center"/>
    </xf>
    <xf numFmtId="0" fontId="85" fillId="29" borderId="19" xfId="0" applyFont="1" applyFill="1" applyBorder="1" applyAlignment="1" applyProtection="1">
      <alignment horizontal="left" vertical="center" wrapText="1"/>
      <protection locked="0"/>
    </xf>
    <xf numFmtId="0" fontId="86" fillId="29" borderId="3" xfId="0" quotePrefix="1" applyFont="1" applyFill="1" applyBorder="1" applyAlignment="1">
      <alignment horizontal="center" vertical="center"/>
    </xf>
    <xf numFmtId="0" fontId="86" fillId="29" borderId="3" xfId="0" applyFont="1" applyFill="1" applyBorder="1" applyAlignment="1" applyProtection="1">
      <alignment horizontal="left" vertical="center" wrapText="1"/>
      <protection locked="0"/>
    </xf>
    <xf numFmtId="0" fontId="86" fillId="29" borderId="14" xfId="0" quotePrefix="1" applyFont="1" applyFill="1" applyBorder="1" applyAlignment="1">
      <alignment horizontal="center" vertical="center"/>
    </xf>
    <xf numFmtId="49" fontId="86" fillId="29" borderId="3" xfId="0" applyNumberFormat="1" applyFont="1" applyFill="1" applyBorder="1" applyAlignment="1">
      <alignment horizontal="center" vertical="center"/>
    </xf>
    <xf numFmtId="179" fontId="4" fillId="29" borderId="3" xfId="0" applyNumberFormat="1" applyFont="1" applyFill="1" applyBorder="1" applyAlignment="1">
      <alignment horizontal="center" vertical="center" wrapText="1"/>
    </xf>
    <xf numFmtId="0" fontId="84" fillId="29" borderId="3" xfId="0" applyFont="1" applyFill="1" applyBorder="1" applyAlignment="1">
      <alignment horizontal="left" vertical="center" wrapText="1"/>
    </xf>
    <xf numFmtId="0" fontId="4" fillId="29" borderId="3" xfId="0" applyFont="1" applyFill="1" applyBorder="1" applyAlignment="1">
      <alignment horizontal="left" vertical="center" wrapText="1"/>
    </xf>
    <xf numFmtId="0" fontId="5" fillId="29" borderId="3" xfId="0" quotePrefix="1" applyFont="1" applyFill="1" applyBorder="1" applyAlignment="1">
      <alignment horizontal="center" vertical="center"/>
    </xf>
    <xf numFmtId="173" fontId="85" fillId="29" borderId="3" xfId="0" applyNumberFormat="1" applyFont="1" applyFill="1" applyBorder="1" applyAlignment="1">
      <alignment horizontal="center" vertical="center" wrapText="1"/>
    </xf>
    <xf numFmtId="179" fontId="79" fillId="29" borderId="19" xfId="0" applyNumberFormat="1" applyFont="1" applyFill="1" applyBorder="1" applyAlignment="1">
      <alignment horizontal="right" vertical="center" wrapText="1"/>
    </xf>
    <xf numFmtId="179" fontId="73" fillId="29" borderId="19" xfId="0" applyNumberFormat="1" applyFont="1" applyFill="1" applyBorder="1" applyAlignment="1">
      <alignment horizontal="right" vertical="center" wrapText="1"/>
    </xf>
    <xf numFmtId="179" fontId="72" fillId="29" borderId="3" xfId="0" applyNumberFormat="1" applyFont="1" applyFill="1" applyBorder="1" applyAlignment="1">
      <alignment horizontal="center" vertical="center" wrapText="1"/>
    </xf>
    <xf numFmtId="179" fontId="79" fillId="29" borderId="3" xfId="0" applyNumberFormat="1" applyFont="1" applyFill="1" applyBorder="1" applyAlignment="1">
      <alignment horizontal="right" vertical="center" wrapText="1"/>
    </xf>
    <xf numFmtId="179" fontId="73" fillId="29" borderId="3" xfId="0" applyNumberFormat="1" applyFont="1" applyFill="1" applyBorder="1" applyAlignment="1">
      <alignment horizontal="right" vertical="center" wrapText="1"/>
    </xf>
    <xf numFmtId="0" fontId="5" fillId="29" borderId="0" xfId="0" applyFont="1" applyFill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/>
    </xf>
    <xf numFmtId="0" fontId="5" fillId="29" borderId="14" xfId="0" applyFont="1" applyFill="1" applyBorder="1" applyAlignment="1">
      <alignment horizontal="center" vertical="center" wrapText="1"/>
    </xf>
    <xf numFmtId="0" fontId="5" fillId="29" borderId="14" xfId="0" applyFont="1" applyFill="1" applyBorder="1" applyAlignment="1">
      <alignment horizontal="center" vertical="center" wrapText="1" shrinkToFit="1"/>
    </xf>
    <xf numFmtId="0" fontId="89" fillId="29" borderId="3" xfId="0" applyFont="1" applyFill="1" applyBorder="1" applyAlignment="1">
      <alignment horizontal="left" vertical="center" wrapText="1"/>
    </xf>
    <xf numFmtId="170" fontId="5" fillId="29" borderId="0" xfId="0" applyNumberFormat="1" applyFont="1" applyFill="1" applyAlignment="1">
      <alignment horizontal="right" vertical="center" wrapText="1"/>
    </xf>
    <xf numFmtId="0" fontId="4" fillId="29" borderId="0" xfId="0" applyFont="1" applyFill="1" applyAlignment="1">
      <alignment horizontal="center" vertical="center" wrapText="1"/>
    </xf>
    <xf numFmtId="170" fontId="5" fillId="29" borderId="0" xfId="0" applyNumberFormat="1" applyFont="1" applyFill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 wrapText="1"/>
    </xf>
    <xf numFmtId="49" fontId="79" fillId="29" borderId="3" xfId="0" applyNumberFormat="1" applyFont="1" applyFill="1" applyBorder="1" applyAlignment="1">
      <alignment horizontal="left" vertical="center" wrapText="1"/>
    </xf>
    <xf numFmtId="0" fontId="79" fillId="29" borderId="14" xfId="0" applyFont="1" applyFill="1" applyBorder="1" applyAlignment="1">
      <alignment horizontal="center" vertical="center" wrapText="1"/>
    </xf>
    <xf numFmtId="3" fontId="79" fillId="29" borderId="3" xfId="0" applyNumberFormat="1" applyFont="1" applyFill="1" applyBorder="1" applyAlignment="1">
      <alignment horizontal="right" vertical="center" wrapText="1"/>
    </xf>
    <xf numFmtId="0" fontId="5" fillId="29" borderId="0" xfId="0" applyFont="1" applyFill="1" applyAlignment="1">
      <alignment horizontal="left" vertical="center"/>
    </xf>
    <xf numFmtId="0" fontId="79" fillId="29" borderId="14" xfId="0" applyFont="1" applyFill="1" applyBorder="1" applyAlignment="1">
      <alignment horizontal="center" vertical="center" wrapText="1" shrinkToFit="1"/>
    </xf>
    <xf numFmtId="170" fontId="79" fillId="29" borderId="0" xfId="0" applyNumberFormat="1" applyFont="1" applyFill="1" applyAlignment="1">
      <alignment horizontal="center" vertical="center" wrapText="1"/>
    </xf>
    <xf numFmtId="0" fontId="4" fillId="29" borderId="0" xfId="0" applyFont="1" applyFill="1" applyAlignment="1">
      <alignment horizontal="center" vertical="center"/>
    </xf>
    <xf numFmtId="177" fontId="73" fillId="29" borderId="3" xfId="0" applyNumberFormat="1" applyFont="1" applyFill="1" applyBorder="1" applyAlignment="1">
      <alignment horizontal="center" vertical="center" wrapText="1"/>
    </xf>
    <xf numFmtId="3" fontId="79" fillId="29" borderId="3" xfId="0" applyNumberFormat="1" applyFont="1" applyFill="1" applyBorder="1" applyAlignment="1">
      <alignment horizontal="center" vertical="center" wrapText="1"/>
    </xf>
    <xf numFmtId="0" fontId="79" fillId="29" borderId="13" xfId="0" applyFont="1" applyFill="1" applyBorder="1" applyAlignment="1">
      <alignment horizontal="center" vertical="center"/>
    </xf>
    <xf numFmtId="3" fontId="79" fillId="29" borderId="3" xfId="0" applyNumberFormat="1" applyFont="1" applyFill="1" applyBorder="1" applyAlignment="1">
      <alignment horizontal="center" vertical="center" wrapText="1" shrinkToFit="1"/>
    </xf>
    <xf numFmtId="0" fontId="79" fillId="29" borderId="0" xfId="0" applyFont="1" applyFill="1" applyAlignment="1">
      <alignment horizontal="right" vertical="center"/>
    </xf>
    <xf numFmtId="0" fontId="79" fillId="29" borderId="15" xfId="0" applyFont="1" applyFill="1" applyBorder="1" applyAlignment="1">
      <alignment vertical="center"/>
    </xf>
    <xf numFmtId="0" fontId="79" fillId="29" borderId="19" xfId="182" applyFont="1" applyFill="1" applyBorder="1" applyAlignment="1">
      <alignment horizontal="left" vertical="center" wrapText="1"/>
      <protection locked="0"/>
    </xf>
    <xf numFmtId="0" fontId="79" fillId="29" borderId="19" xfId="0" applyFont="1" applyFill="1" applyBorder="1" applyAlignment="1">
      <alignment horizontal="center" vertical="center" wrapText="1"/>
    </xf>
    <xf numFmtId="0" fontId="4" fillId="29" borderId="0" xfId="0" applyFont="1" applyFill="1" applyAlignment="1" applyProtection="1">
      <alignment horizontal="left" vertical="center"/>
      <protection locked="0"/>
    </xf>
    <xf numFmtId="0" fontId="5" fillId="29" borderId="0" xfId="0" applyFont="1" applyFill="1" applyAlignment="1">
      <alignment vertical="center" wrapText="1"/>
    </xf>
    <xf numFmtId="0" fontId="78" fillId="29" borderId="0" xfId="0" applyFont="1" applyFill="1" applyAlignment="1">
      <alignment horizontal="center" wrapText="1"/>
    </xf>
    <xf numFmtId="0" fontId="76" fillId="29" borderId="0" xfId="0" quotePrefix="1" applyFont="1" applyFill="1" applyAlignment="1">
      <alignment horizontal="center"/>
    </xf>
    <xf numFmtId="0" fontId="5" fillId="29" borderId="0" xfId="0" applyFont="1" applyFill="1"/>
    <xf numFmtId="0" fontId="5" fillId="29" borderId="0" xfId="0" applyFont="1" applyFill="1" applyAlignment="1">
      <alignment horizontal="center" vertical="top"/>
    </xf>
    <xf numFmtId="0" fontId="5" fillId="29" borderId="0" xfId="0" applyFont="1" applyFill="1" applyAlignment="1">
      <alignment vertical="top"/>
    </xf>
    <xf numFmtId="0" fontId="86" fillId="29" borderId="0" xfId="0" applyFont="1" applyFill="1" applyAlignment="1" applyProtection="1">
      <alignment horizontal="left" vertical="center" wrapText="1"/>
      <protection locked="0"/>
    </xf>
    <xf numFmtId="0" fontId="86" fillId="29" borderId="0" xfId="0" quotePrefix="1" applyFont="1" applyFill="1" applyAlignment="1">
      <alignment horizontal="center" vertical="center"/>
    </xf>
    <xf numFmtId="173" fontId="86" fillId="29" borderId="0" xfId="0" applyNumberFormat="1" applyFont="1" applyFill="1" applyAlignment="1">
      <alignment horizontal="center" vertical="center" wrapText="1"/>
    </xf>
    <xf numFmtId="173" fontId="79" fillId="29" borderId="0" xfId="0" applyNumberFormat="1" applyFont="1" applyFill="1" applyAlignment="1">
      <alignment horizontal="center" vertical="center" wrapText="1"/>
    </xf>
    <xf numFmtId="179" fontId="79" fillId="29" borderId="0" xfId="0" applyNumberFormat="1" applyFont="1" applyFill="1" applyAlignment="1">
      <alignment horizontal="right" vertical="center" wrapText="1"/>
    </xf>
    <xf numFmtId="0" fontId="80" fillId="29" borderId="0" xfId="0" applyFont="1" applyFill="1" applyAlignment="1">
      <alignment horizontal="center" wrapText="1"/>
    </xf>
    <xf numFmtId="0" fontId="79" fillId="29" borderId="0" xfId="0" quotePrefix="1" applyFont="1" applyFill="1" applyAlignment="1">
      <alignment horizontal="center"/>
    </xf>
    <xf numFmtId="170" fontId="79" fillId="29" borderId="0" xfId="0" quotePrefix="1" applyNumberFormat="1" applyFont="1" applyFill="1" applyAlignment="1">
      <alignment wrapText="1"/>
    </xf>
    <xf numFmtId="0" fontId="79" fillId="29" borderId="0" xfId="0" applyFont="1" applyFill="1"/>
    <xf numFmtId="0" fontId="5" fillId="0" borderId="0" xfId="0" applyFont="1" applyAlignment="1">
      <alignment vertical="top"/>
    </xf>
    <xf numFmtId="0" fontId="5" fillId="29" borderId="0" xfId="246" applyFont="1" applyFill="1" applyAlignment="1">
      <alignment vertical="center"/>
    </xf>
    <xf numFmtId="0" fontId="4" fillId="29" borderId="0" xfId="246" applyFont="1" applyFill="1" applyAlignment="1">
      <alignment horizontal="right" vertical="center"/>
    </xf>
    <xf numFmtId="0" fontId="4" fillId="29" borderId="0" xfId="246" applyFont="1" applyFill="1" applyAlignment="1">
      <alignment vertical="center"/>
    </xf>
    <xf numFmtId="0" fontId="77" fillId="29" borderId="0" xfId="0" applyFont="1" applyFill="1" applyAlignment="1">
      <alignment horizontal="center" wrapText="1"/>
    </xf>
    <xf numFmtId="0" fontId="5" fillId="29" borderId="0" xfId="0" quotePrefix="1" applyFont="1" applyFill="1" applyAlignment="1">
      <alignment horizontal="center"/>
    </xf>
    <xf numFmtId="170" fontId="5" fillId="29" borderId="0" xfId="0" quotePrefix="1" applyNumberFormat="1" applyFont="1" applyFill="1" applyAlignment="1">
      <alignment wrapText="1"/>
    </xf>
    <xf numFmtId="0" fontId="9" fillId="29" borderId="0" xfId="0" applyFont="1" applyFill="1" applyAlignment="1">
      <alignment vertical="top"/>
    </xf>
    <xf numFmtId="0" fontId="14" fillId="29" borderId="0" xfId="246" applyFont="1" applyFill="1"/>
    <xf numFmtId="170" fontId="73" fillId="29" borderId="0" xfId="0" quotePrefix="1" applyNumberFormat="1" applyFont="1" applyFill="1" applyAlignment="1">
      <alignment wrapText="1"/>
    </xf>
    <xf numFmtId="0" fontId="73" fillId="29" borderId="0" xfId="0" applyFont="1" applyFill="1"/>
    <xf numFmtId="0" fontId="80" fillId="29" borderId="0" xfId="0" applyFont="1" applyFill="1" applyAlignment="1">
      <alignment horizontal="center"/>
    </xf>
    <xf numFmtId="170" fontId="5" fillId="29" borderId="0" xfId="0" applyNumberFormat="1" applyFont="1" applyFill="1" applyAlignment="1">
      <alignment wrapText="1"/>
    </xf>
    <xf numFmtId="0" fontId="5" fillId="29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4" fillId="29" borderId="0" xfId="0" applyFont="1" applyFill="1" applyAlignment="1">
      <alignment horizontal="left" vertical="center" wrapText="1"/>
    </xf>
    <xf numFmtId="0" fontId="4" fillId="29" borderId="13" xfId="0" applyFont="1" applyFill="1" applyBorder="1" applyAlignment="1">
      <alignment horizontal="left" vertical="center" wrapText="1"/>
    </xf>
    <xf numFmtId="0" fontId="5" fillId="29" borderId="13" xfId="0" applyFont="1" applyFill="1" applyBorder="1" applyAlignment="1">
      <alignment horizontal="right" vertical="center" wrapText="1"/>
    </xf>
    <xf numFmtId="0" fontId="73" fillId="29" borderId="0" xfId="0" applyFont="1" applyFill="1" applyAlignment="1">
      <alignment horizontal="right"/>
    </xf>
    <xf numFmtId="169" fontId="73" fillId="29" borderId="0" xfId="0" applyNumberFormat="1" applyFont="1" applyFill="1" applyAlignment="1">
      <alignment horizontal="right"/>
    </xf>
    <xf numFmtId="0" fontId="4" fillId="29" borderId="0" xfId="0" applyFont="1" applyFill="1" applyAlignment="1">
      <alignment horizontal="left" vertical="top"/>
    </xf>
    <xf numFmtId="0" fontId="4" fillId="29" borderId="3" xfId="0" quotePrefix="1" applyFont="1" applyFill="1" applyBorder="1" applyAlignment="1">
      <alignment horizontal="center" vertical="center"/>
    </xf>
    <xf numFmtId="0" fontId="92" fillId="0" borderId="0" xfId="0" applyFont="1" applyAlignment="1">
      <alignment vertical="top"/>
    </xf>
    <xf numFmtId="173" fontId="5" fillId="29" borderId="0" xfId="0" applyNumberFormat="1" applyFont="1" applyFill="1" applyAlignment="1">
      <alignment horizontal="right" vertical="center"/>
    </xf>
    <xf numFmtId="0" fontId="79" fillId="29" borderId="16" xfId="0" applyFont="1" applyFill="1" applyBorder="1" applyAlignment="1">
      <alignment vertical="center"/>
    </xf>
    <xf numFmtId="0" fontId="79" fillId="29" borderId="3" xfId="0" applyFont="1" applyFill="1" applyBorder="1" applyAlignment="1">
      <alignment horizontal="left" vertical="center"/>
    </xf>
    <xf numFmtId="0" fontId="79" fillId="29" borderId="3" xfId="0" applyFont="1" applyFill="1" applyBorder="1" applyAlignment="1">
      <alignment vertical="center"/>
    </xf>
    <xf numFmtId="169" fontId="79" fillId="29" borderId="3" xfId="0" applyNumberFormat="1" applyFont="1" applyFill="1" applyBorder="1" applyAlignment="1">
      <alignment horizontal="right" vertical="center"/>
    </xf>
    <xf numFmtId="169" fontId="73" fillId="29" borderId="3" xfId="0" applyNumberFormat="1" applyFont="1" applyFill="1" applyBorder="1" applyAlignment="1">
      <alignment horizontal="right" vertical="center"/>
    </xf>
    <xf numFmtId="0" fontId="79" fillId="0" borderId="3" xfId="0" applyFont="1" applyBorder="1" applyAlignment="1">
      <alignment horizontal="left" vertical="center" wrapText="1"/>
    </xf>
    <xf numFmtId="0" fontId="79" fillId="0" borderId="3" xfId="0" quotePrefix="1" applyFont="1" applyBorder="1" applyAlignment="1">
      <alignment horizontal="center" vertical="center"/>
    </xf>
    <xf numFmtId="173" fontId="79" fillId="0" borderId="3" xfId="0" applyNumberFormat="1" applyFont="1" applyBorder="1" applyAlignment="1">
      <alignment horizontal="center" vertical="center" wrapText="1"/>
    </xf>
    <xf numFmtId="49" fontId="79" fillId="0" borderId="3" xfId="0" applyNumberFormat="1" applyFont="1" applyBorder="1" applyAlignment="1">
      <alignment horizontal="left" vertical="center" wrapText="1"/>
    </xf>
    <xf numFmtId="0" fontId="7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" fillId="29" borderId="0" xfId="0" applyFont="1" applyFill="1" applyAlignment="1">
      <alignment horizontal="center" vertical="top"/>
    </xf>
    <xf numFmtId="0" fontId="5" fillId="29" borderId="3" xfId="246" applyFont="1" applyFill="1" applyBorder="1" applyAlignment="1">
      <alignment horizontal="center" vertical="center"/>
    </xf>
    <xf numFmtId="0" fontId="5" fillId="29" borderId="3" xfId="246" applyFont="1" applyFill="1" applyBorder="1" applyAlignment="1">
      <alignment horizontal="center" vertical="center" wrapText="1"/>
    </xf>
    <xf numFmtId="179" fontId="73" fillId="29" borderId="3" xfId="0" applyNumberFormat="1" applyFont="1" applyFill="1" applyBorder="1" applyAlignment="1">
      <alignment horizontal="center" vertical="center" wrapText="1"/>
    </xf>
    <xf numFmtId="0" fontId="73" fillId="29" borderId="17" xfId="0" applyFont="1" applyFill="1" applyBorder="1" applyAlignment="1">
      <alignment horizontal="center" vertical="center" wrapText="1"/>
    </xf>
    <xf numFmtId="179" fontId="4" fillId="29" borderId="3" xfId="207" applyNumberFormat="1" applyFont="1" applyFill="1" applyBorder="1" applyAlignment="1">
      <alignment horizontal="right" vertical="center" wrapText="1"/>
    </xf>
    <xf numFmtId="0" fontId="73" fillId="0" borderId="19" xfId="0" quotePrefix="1" applyFont="1" applyBorder="1" applyAlignment="1">
      <alignment horizontal="center" vertical="center"/>
    </xf>
    <xf numFmtId="179" fontId="85" fillId="0" borderId="3" xfId="0" applyNumberFormat="1" applyFont="1" applyBorder="1" applyAlignment="1">
      <alignment horizontal="center" vertical="center" wrapText="1"/>
    </xf>
    <xf numFmtId="173" fontId="73" fillId="0" borderId="3" xfId="0" applyNumberFormat="1" applyFont="1" applyBorder="1" applyAlignment="1">
      <alignment horizontal="center" vertical="center" wrapText="1"/>
    </xf>
    <xf numFmtId="179" fontId="86" fillId="0" borderId="3" xfId="0" applyNumberFormat="1" applyFont="1" applyBorder="1" applyAlignment="1">
      <alignment horizontal="center" vertical="center" wrapText="1"/>
    </xf>
    <xf numFmtId="0" fontId="85" fillId="29" borderId="3" xfId="0" applyFont="1" applyFill="1" applyBorder="1" applyAlignment="1">
      <alignment horizontal="center" vertical="center" wrapText="1"/>
    </xf>
    <xf numFmtId="0" fontId="85" fillId="29" borderId="36" xfId="0" applyFont="1" applyFill="1" applyBorder="1" applyAlignment="1" applyProtection="1">
      <alignment horizontal="left" vertical="center" wrapText="1"/>
      <protection locked="0"/>
    </xf>
    <xf numFmtId="0" fontId="86" fillId="29" borderId="39" xfId="0" applyFont="1" applyFill="1" applyBorder="1" applyAlignment="1" applyProtection="1">
      <alignment horizontal="left" vertical="center" wrapText="1"/>
      <protection locked="0"/>
    </xf>
    <xf numFmtId="0" fontId="85" fillId="29" borderId="39" xfId="0" applyFont="1" applyFill="1" applyBorder="1" applyAlignment="1" applyProtection="1">
      <alignment horizontal="left" vertical="center" wrapText="1"/>
      <protection locked="0"/>
    </xf>
    <xf numFmtId="0" fontId="86" fillId="29" borderId="40" xfId="0" applyFont="1" applyFill="1" applyBorder="1" applyAlignment="1" applyProtection="1">
      <alignment horizontal="left" vertical="center" wrapText="1"/>
      <protection locked="0"/>
    </xf>
    <xf numFmtId="0" fontId="86" fillId="29" borderId="41" xfId="0" quotePrefix="1" applyFont="1" applyFill="1" applyBorder="1" applyAlignment="1">
      <alignment horizontal="center" vertical="center"/>
    </xf>
    <xf numFmtId="0" fontId="85" fillId="29" borderId="37" xfId="0" quotePrefix="1" applyFont="1" applyFill="1" applyBorder="1" applyAlignment="1">
      <alignment horizontal="center" vertical="center"/>
    </xf>
    <xf numFmtId="0" fontId="73" fillId="29" borderId="3" xfId="0" applyFont="1" applyFill="1" applyBorder="1" applyAlignment="1" applyProtection="1">
      <alignment horizontal="left" vertical="center" wrapText="1"/>
      <protection locked="0"/>
    </xf>
    <xf numFmtId="0" fontId="79" fillId="29" borderId="14" xfId="0" quotePrefix="1" applyFont="1" applyFill="1" applyBorder="1" applyAlignment="1">
      <alignment horizontal="center" vertical="center"/>
    </xf>
    <xf numFmtId="0" fontId="79" fillId="29" borderId="3" xfId="0" applyFont="1" applyFill="1" applyBorder="1" applyAlignment="1" applyProtection="1">
      <alignment horizontal="left" vertical="center" wrapText="1"/>
      <protection locked="0"/>
    </xf>
    <xf numFmtId="0" fontId="73" fillId="29" borderId="19" xfId="0" applyFont="1" applyFill="1" applyBorder="1" applyAlignment="1" applyProtection="1">
      <alignment horizontal="left" vertical="center" wrapText="1"/>
      <protection locked="0"/>
    </xf>
    <xf numFmtId="0" fontId="9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179" fontId="93" fillId="29" borderId="3" xfId="0" applyNumberFormat="1" applyFont="1" applyFill="1" applyBorder="1" applyAlignment="1">
      <alignment horizontal="center" vertical="center" wrapText="1"/>
    </xf>
    <xf numFmtId="178" fontId="79" fillId="29" borderId="19" xfId="0" applyNumberFormat="1" applyFont="1" applyFill="1" applyBorder="1" applyAlignment="1">
      <alignment horizontal="right" vertical="center" wrapText="1"/>
    </xf>
    <xf numFmtId="178" fontId="73" fillId="29" borderId="19" xfId="0" applyNumberFormat="1" applyFont="1" applyFill="1" applyBorder="1" applyAlignment="1">
      <alignment horizontal="right" vertical="center" wrapText="1"/>
    </xf>
    <xf numFmtId="178" fontId="86" fillId="29" borderId="3" xfId="0" applyNumberFormat="1" applyFont="1" applyFill="1" applyBorder="1" applyAlignment="1">
      <alignment horizontal="center" vertical="center" wrapText="1"/>
    </xf>
    <xf numFmtId="178" fontId="79" fillId="29" borderId="3" xfId="0" applyNumberFormat="1" applyFont="1" applyFill="1" applyBorder="1" applyAlignment="1">
      <alignment horizontal="center" vertical="center" wrapText="1"/>
    </xf>
    <xf numFmtId="178" fontId="86" fillId="29" borderId="19" xfId="0" applyNumberFormat="1" applyFont="1" applyFill="1" applyBorder="1" applyAlignment="1">
      <alignment horizontal="center" vertical="center" wrapText="1"/>
    </xf>
    <xf numFmtId="178" fontId="85" fillId="29" borderId="19" xfId="0" applyNumberFormat="1" applyFont="1" applyFill="1" applyBorder="1" applyAlignment="1">
      <alignment horizontal="center" vertical="center" wrapText="1"/>
    </xf>
    <xf numFmtId="178" fontId="73" fillId="29" borderId="38" xfId="0" applyNumberFormat="1" applyFont="1" applyFill="1" applyBorder="1" applyAlignment="1">
      <alignment horizontal="right" vertical="center" wrapText="1"/>
    </xf>
    <xf numFmtId="178" fontId="79" fillId="29" borderId="42" xfId="0" applyNumberFormat="1" applyFont="1" applyFill="1" applyBorder="1" applyAlignment="1">
      <alignment horizontal="right" vertical="center" wrapText="1"/>
    </xf>
    <xf numFmtId="178" fontId="79" fillId="0" borderId="42" xfId="0" applyNumberFormat="1" applyFont="1" applyBorder="1" applyAlignment="1">
      <alignment horizontal="right" vertical="center" wrapText="1"/>
    </xf>
    <xf numFmtId="178" fontId="86" fillId="0" borderId="41" xfId="0" applyNumberFormat="1" applyFont="1" applyBorder="1" applyAlignment="1">
      <alignment horizontal="center" vertical="center" wrapText="1"/>
    </xf>
    <xf numFmtId="178" fontId="73" fillId="29" borderId="19" xfId="0" applyNumberFormat="1" applyFont="1" applyFill="1" applyBorder="1" applyAlignment="1">
      <alignment horizontal="center" vertical="center" wrapText="1"/>
    </xf>
    <xf numFmtId="178" fontId="86" fillId="0" borderId="19" xfId="0" applyNumberFormat="1" applyFont="1" applyBorder="1" applyAlignment="1">
      <alignment horizontal="right" vertical="center" wrapText="1"/>
    </xf>
    <xf numFmtId="178" fontId="86" fillId="0" borderId="19" xfId="0" applyNumberFormat="1" applyFont="1" applyBorder="1" applyAlignment="1">
      <alignment horizontal="center" vertical="center" wrapText="1"/>
    </xf>
    <xf numFmtId="0" fontId="5" fillId="29" borderId="3" xfId="0" applyFont="1" applyFill="1" applyBorder="1" applyAlignment="1">
      <alignment vertical="center"/>
    </xf>
    <xf numFmtId="0" fontId="72" fillId="29" borderId="3" xfId="0" applyFont="1" applyFill="1" applyBorder="1" applyAlignment="1">
      <alignment horizontal="left" vertical="center" wrapText="1"/>
    </xf>
    <xf numFmtId="180" fontId="73" fillId="29" borderId="3" xfId="355" applyNumberFormat="1" applyFont="1" applyFill="1" applyBorder="1" applyAlignment="1">
      <alignment horizontal="right" vertical="center" wrapText="1"/>
    </xf>
    <xf numFmtId="0" fontId="73" fillId="29" borderId="3" xfId="0" applyFont="1" applyFill="1" applyBorder="1" applyAlignment="1">
      <alignment horizontal="right" vertical="center" wrapText="1"/>
    </xf>
    <xf numFmtId="3" fontId="73" fillId="29" borderId="3" xfId="0" applyNumberFormat="1" applyFont="1" applyFill="1" applyBorder="1" applyAlignment="1">
      <alignment horizontal="right" vertical="center" wrapText="1"/>
    </xf>
    <xf numFmtId="173" fontId="79" fillId="29" borderId="3" xfId="0" applyNumberFormat="1" applyFont="1" applyFill="1" applyBorder="1" applyAlignment="1">
      <alignment horizontal="right" vertical="center" wrapText="1"/>
    </xf>
    <xf numFmtId="173" fontId="73" fillId="29" borderId="3" xfId="0" applyNumberFormat="1" applyFont="1" applyFill="1" applyBorder="1" applyAlignment="1">
      <alignment horizontal="right" vertical="center" wrapText="1"/>
    </xf>
    <xf numFmtId="3" fontId="79" fillId="29" borderId="15" xfId="0" applyNumberFormat="1" applyFont="1" applyFill="1" applyBorder="1" applyAlignment="1">
      <alignment horizontal="left" vertical="center" wrapText="1"/>
    </xf>
    <xf numFmtId="177" fontId="73" fillId="29" borderId="3" xfId="0" applyNumberFormat="1" applyFont="1" applyFill="1" applyBorder="1" applyAlignment="1">
      <alignment horizontal="right" vertical="center" wrapText="1"/>
    </xf>
    <xf numFmtId="0" fontId="4" fillId="29" borderId="3" xfId="0" applyFont="1" applyFill="1" applyBorder="1" applyAlignment="1">
      <alignment horizontal="center" vertical="center" wrapText="1"/>
    </xf>
    <xf numFmtId="177" fontId="79" fillId="29" borderId="3" xfId="0" applyNumberFormat="1" applyFont="1" applyFill="1" applyBorder="1" applyAlignment="1">
      <alignment horizontal="center" vertical="center" wrapText="1"/>
    </xf>
    <xf numFmtId="177" fontId="79" fillId="0" borderId="3" xfId="0" applyNumberFormat="1" applyFont="1" applyBorder="1" applyAlignment="1">
      <alignment horizontal="center" vertical="center" wrapText="1"/>
    </xf>
    <xf numFmtId="49" fontId="79" fillId="29" borderId="16" xfId="0" applyNumberFormat="1" applyFont="1" applyFill="1" applyBorder="1" applyAlignment="1">
      <alignment horizontal="right" vertical="center" wrapText="1"/>
    </xf>
    <xf numFmtId="0" fontId="79" fillId="29" borderId="16" xfId="0" applyFont="1" applyFill="1" applyBorder="1" applyAlignment="1">
      <alignment horizontal="right" vertical="center" wrapText="1"/>
    </xf>
    <xf numFmtId="0" fontId="86" fillId="29" borderId="18" xfId="0" applyFont="1" applyFill="1" applyBorder="1" applyAlignment="1">
      <alignment vertical="center"/>
    </xf>
    <xf numFmtId="0" fontId="86" fillId="29" borderId="27" xfId="0" applyFont="1" applyFill="1" applyBorder="1" applyAlignment="1">
      <alignment horizontal="center" vertical="center"/>
    </xf>
    <xf numFmtId="0" fontId="86" fillId="29" borderId="16" xfId="0" applyFont="1" applyFill="1" applyBorder="1" applyAlignment="1">
      <alignment horizontal="left" vertical="center"/>
    </xf>
    <xf numFmtId="177" fontId="79" fillId="29" borderId="19" xfId="0" applyNumberFormat="1" applyFont="1" applyFill="1" applyBorder="1" applyAlignment="1">
      <alignment horizontal="center" vertical="center" wrapText="1"/>
    </xf>
    <xf numFmtId="177" fontId="85" fillId="29" borderId="3" xfId="0" applyNumberFormat="1" applyFont="1" applyFill="1" applyBorder="1" applyAlignment="1">
      <alignment horizontal="center" vertical="center" wrapText="1"/>
    </xf>
    <xf numFmtId="177" fontId="86" fillId="29" borderId="3" xfId="0" applyNumberFormat="1" applyFont="1" applyFill="1" applyBorder="1" applyAlignment="1">
      <alignment horizontal="center" vertical="center" wrapText="1"/>
    </xf>
    <xf numFmtId="177" fontId="86" fillId="29" borderId="19" xfId="0" applyNumberFormat="1" applyFont="1" applyFill="1" applyBorder="1" applyAlignment="1">
      <alignment horizontal="center" vertical="center" wrapText="1"/>
    </xf>
    <xf numFmtId="177" fontId="85" fillId="29" borderId="19" xfId="0" applyNumberFormat="1" applyFont="1" applyFill="1" applyBorder="1" applyAlignment="1">
      <alignment horizontal="center" vertical="center" wrapText="1"/>
    </xf>
    <xf numFmtId="177" fontId="85" fillId="29" borderId="37" xfId="0" applyNumberFormat="1" applyFont="1" applyFill="1" applyBorder="1" applyAlignment="1">
      <alignment horizontal="center" vertical="center" wrapText="1"/>
    </xf>
    <xf numFmtId="177" fontId="73" fillId="29" borderId="37" xfId="0" applyNumberFormat="1" applyFont="1" applyFill="1" applyBorder="1" applyAlignment="1">
      <alignment horizontal="center" vertical="center" wrapText="1"/>
    </xf>
    <xf numFmtId="177" fontId="86" fillId="0" borderId="3" xfId="0" applyNumberFormat="1" applyFont="1" applyBorder="1" applyAlignment="1">
      <alignment horizontal="center" vertical="center" wrapText="1"/>
    </xf>
    <xf numFmtId="177" fontId="86" fillId="0" borderId="41" xfId="0" applyNumberFormat="1" applyFont="1" applyBorder="1" applyAlignment="1">
      <alignment horizontal="center" vertical="center" wrapText="1"/>
    </xf>
    <xf numFmtId="177" fontId="73" fillId="29" borderId="19" xfId="0" applyNumberFormat="1" applyFont="1" applyFill="1" applyBorder="1" applyAlignment="1">
      <alignment horizontal="center" vertical="center" wrapText="1"/>
    </xf>
    <xf numFmtId="177" fontId="79" fillId="0" borderId="19" xfId="0" applyNumberFormat="1" applyFont="1" applyBorder="1" applyAlignment="1">
      <alignment horizontal="center" vertical="center" wrapText="1"/>
    </xf>
    <xf numFmtId="177" fontId="73" fillId="0" borderId="19" xfId="0" applyNumberFormat="1" applyFont="1" applyBorder="1" applyAlignment="1">
      <alignment horizontal="center" vertical="center" wrapText="1"/>
    </xf>
    <xf numFmtId="173" fontId="86" fillId="29" borderId="3" xfId="0" applyNumberFormat="1" applyFont="1" applyFill="1" applyBorder="1" applyAlignment="1">
      <alignment horizontal="center" vertical="center" wrapText="1"/>
    </xf>
    <xf numFmtId="173" fontId="73" fillId="29" borderId="3" xfId="0" applyNumberFormat="1" applyFont="1" applyFill="1" applyBorder="1" applyAlignment="1">
      <alignment vertical="center" wrapText="1"/>
    </xf>
    <xf numFmtId="173" fontId="85" fillId="29" borderId="3" xfId="0" applyNumberFormat="1" applyFont="1" applyFill="1" applyBorder="1" applyAlignment="1">
      <alignment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3" fontId="5" fillId="29" borderId="3" xfId="0" applyNumberFormat="1" applyFont="1" applyFill="1" applyBorder="1" applyAlignment="1">
      <alignment horizontal="center" vertical="center" wrapText="1"/>
    </xf>
    <xf numFmtId="0" fontId="6" fillId="29" borderId="3" xfId="0" applyFont="1" applyFill="1" applyBorder="1" applyAlignment="1">
      <alignment horizontal="left" vertical="center" wrapText="1"/>
    </xf>
    <xf numFmtId="173" fontId="6" fillId="29" borderId="3" xfId="0" applyNumberFormat="1" applyFont="1" applyFill="1" applyBorder="1" applyAlignment="1">
      <alignment horizontal="center" vertical="center" wrapText="1"/>
    </xf>
    <xf numFmtId="0" fontId="6" fillId="29" borderId="3" xfId="0" quotePrefix="1" applyFont="1" applyFill="1" applyBorder="1" applyAlignment="1">
      <alignment horizontal="center" vertical="center"/>
    </xf>
    <xf numFmtId="179" fontId="6" fillId="29" borderId="3" xfId="0" applyNumberFormat="1" applyFont="1" applyFill="1" applyBorder="1" applyAlignment="1">
      <alignment horizontal="center" vertical="center" wrapText="1"/>
    </xf>
    <xf numFmtId="173" fontId="93" fillId="29" borderId="3" xfId="0" applyNumberFormat="1" applyFont="1" applyFill="1" applyBorder="1" applyAlignment="1">
      <alignment horizontal="center" vertical="center" wrapText="1"/>
    </xf>
    <xf numFmtId="173" fontId="72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2" borderId="3" xfId="0" applyFont="1" applyFill="1" applyBorder="1" applyAlignment="1">
      <alignment horizontal="center" vertical="center" wrapText="1" shrinkToFit="1"/>
    </xf>
    <xf numFmtId="0" fontId="93" fillId="22" borderId="3" xfId="0" applyFont="1" applyFill="1" applyBorder="1" applyAlignment="1">
      <alignment horizontal="left" vertical="center" wrapText="1"/>
    </xf>
    <xf numFmtId="0" fontId="93" fillId="22" borderId="3" xfId="0" applyFont="1" applyFill="1" applyBorder="1" applyAlignment="1">
      <alignment horizontal="center" vertical="center" wrapText="1"/>
    </xf>
    <xf numFmtId="0" fontId="97" fillId="0" borderId="3" xfId="0" applyFont="1" applyBorder="1" applyAlignment="1">
      <alignment horizontal="left" vertical="center" wrapText="1"/>
    </xf>
    <xf numFmtId="0" fontId="95" fillId="22" borderId="3" xfId="0" applyFont="1" applyFill="1" applyBorder="1" applyAlignment="1">
      <alignment horizontal="center" vertical="center" wrapText="1"/>
    </xf>
    <xf numFmtId="179" fontId="95" fillId="29" borderId="3" xfId="0" applyNumberFormat="1" applyFont="1" applyFill="1" applyBorder="1" applyAlignment="1">
      <alignment horizontal="center" vertical="center" wrapText="1"/>
    </xf>
    <xf numFmtId="0" fontId="72" fillId="22" borderId="3" xfId="0" applyFont="1" applyFill="1" applyBorder="1" applyAlignment="1">
      <alignment horizontal="center" vertical="center" wrapText="1"/>
    </xf>
    <xf numFmtId="0" fontId="72" fillId="22" borderId="3" xfId="0" applyFont="1" applyFill="1" applyBorder="1" applyAlignment="1">
      <alignment horizontal="left" vertical="center" wrapText="1"/>
    </xf>
    <xf numFmtId="0" fontId="95" fillId="0" borderId="3" xfId="0" applyFont="1" applyBorder="1" applyAlignment="1">
      <alignment horizontal="left" vertical="center" wrapText="1"/>
    </xf>
    <xf numFmtId="0" fontId="72" fillId="0" borderId="3" xfId="0" applyFont="1" applyBorder="1" applyAlignment="1">
      <alignment horizontal="left" vertical="center" wrapText="1"/>
    </xf>
    <xf numFmtId="0" fontId="95" fillId="22" borderId="0" xfId="0" applyFont="1" applyFill="1" applyAlignment="1">
      <alignment horizontal="left" vertical="center" wrapText="1"/>
    </xf>
    <xf numFmtId="0" fontId="95" fillId="22" borderId="0" xfId="0" applyFont="1" applyFill="1" applyAlignment="1">
      <alignment horizontal="center" vertical="center" wrapText="1"/>
    </xf>
    <xf numFmtId="179" fontId="95" fillId="29" borderId="0" xfId="0" applyNumberFormat="1" applyFont="1" applyFill="1" applyAlignment="1">
      <alignment horizontal="center" vertical="center" wrapText="1"/>
    </xf>
    <xf numFmtId="179" fontId="72" fillId="29" borderId="0" xfId="0" applyNumberFormat="1" applyFont="1" applyFill="1" applyAlignment="1">
      <alignment horizontal="center" vertical="center" wrapText="1"/>
    </xf>
    <xf numFmtId="3" fontId="73" fillId="29" borderId="3" xfId="0" applyNumberFormat="1" applyFont="1" applyFill="1" applyBorder="1" applyAlignment="1">
      <alignment horizontal="center" vertical="center" wrapText="1"/>
    </xf>
    <xf numFmtId="178" fontId="85" fillId="29" borderId="3" xfId="0" applyNumberFormat="1" applyFont="1" applyFill="1" applyBorder="1" applyAlignment="1">
      <alignment horizontal="center" vertical="center" wrapText="1"/>
    </xf>
    <xf numFmtId="178" fontId="73" fillId="29" borderId="42" xfId="0" applyNumberFormat="1" applyFont="1" applyFill="1" applyBorder="1" applyAlignment="1">
      <alignment horizontal="right" vertical="center" wrapText="1"/>
    </xf>
    <xf numFmtId="173" fontId="85" fillId="0" borderId="3" xfId="0" applyNumberFormat="1" applyFont="1" applyBorder="1" applyAlignment="1">
      <alignment horizontal="center" vertical="center" wrapText="1"/>
    </xf>
    <xf numFmtId="173" fontId="86" fillId="0" borderId="3" xfId="0" applyNumberFormat="1" applyFont="1" applyBorder="1" applyAlignment="1">
      <alignment horizontal="center" vertical="center" wrapText="1"/>
    </xf>
    <xf numFmtId="0" fontId="4" fillId="29" borderId="0" xfId="0" applyFont="1" applyFill="1"/>
    <xf numFmtId="0" fontId="9" fillId="29" borderId="3" xfId="0" applyFont="1" applyFill="1" applyBorder="1" applyAlignment="1">
      <alignment horizontal="center" vertical="center" wrapText="1"/>
    </xf>
    <xf numFmtId="0" fontId="9" fillId="29" borderId="3" xfId="0" applyFont="1" applyFill="1" applyBorder="1" applyAlignment="1">
      <alignment horizontal="center" vertical="center"/>
    </xf>
    <xf numFmtId="177" fontId="89" fillId="29" borderId="3" xfId="0" applyNumberFormat="1" applyFont="1" applyFill="1" applyBorder="1" applyAlignment="1">
      <alignment horizontal="center" vertical="center" wrapText="1"/>
    </xf>
    <xf numFmtId="178" fontId="89" fillId="29" borderId="3" xfId="0" applyNumberFormat="1" applyFont="1" applyFill="1" applyBorder="1" applyAlignment="1">
      <alignment horizontal="center" vertical="center" wrapText="1"/>
    </xf>
    <xf numFmtId="0" fontId="94" fillId="29" borderId="0" xfId="0" applyFont="1" applyFill="1" applyAlignment="1">
      <alignment horizontal="center" wrapText="1"/>
    </xf>
    <xf numFmtId="0" fontId="72" fillId="29" borderId="0" xfId="0" quotePrefix="1" applyFont="1" applyFill="1" applyAlignment="1">
      <alignment horizontal="center"/>
    </xf>
    <xf numFmtId="170" fontId="72" fillId="29" borderId="13" xfId="0" applyNumberFormat="1" applyFont="1" applyFill="1" applyBorder="1" applyAlignment="1">
      <alignment horizontal="center" wrapText="1"/>
    </xf>
    <xf numFmtId="170" fontId="72" fillId="29" borderId="0" xfId="0" applyNumberFormat="1" applyFont="1" applyFill="1" applyAlignment="1">
      <alignment wrapText="1"/>
    </xf>
    <xf numFmtId="0" fontId="99" fillId="29" borderId="0" xfId="0" applyFont="1" applyFill="1" applyAlignment="1">
      <alignment horizontal="center" vertical="center"/>
    </xf>
    <xf numFmtId="0" fontId="99" fillId="29" borderId="0" xfId="0" applyFont="1" applyFill="1" applyAlignment="1">
      <alignment horizontal="center" vertical="top"/>
    </xf>
    <xf numFmtId="0" fontId="99" fillId="29" borderId="0" xfId="0" applyFont="1" applyFill="1" applyAlignment="1">
      <alignment vertical="top"/>
    </xf>
    <xf numFmtId="0" fontId="99" fillId="0" borderId="0" xfId="0" applyFont="1" applyAlignment="1">
      <alignment vertical="top"/>
    </xf>
    <xf numFmtId="0" fontId="77" fillId="29" borderId="0" xfId="0" applyFont="1" applyFill="1"/>
    <xf numFmtId="173" fontId="97" fillId="29" borderId="3" xfId="0" applyNumberFormat="1" applyFont="1" applyFill="1" applyBorder="1" applyAlignment="1">
      <alignment horizontal="center" vertical="center" wrapText="1"/>
    </xf>
    <xf numFmtId="179" fontId="97" fillId="29" borderId="3" xfId="0" applyNumberFormat="1" applyFont="1" applyFill="1" applyBorder="1" applyAlignment="1">
      <alignment horizontal="center" vertical="center" wrapText="1"/>
    </xf>
    <xf numFmtId="0" fontId="5" fillId="29" borderId="18" xfId="0" applyFont="1" applyFill="1" applyBorder="1" applyAlignment="1">
      <alignment horizontal="center" vertical="center"/>
    </xf>
    <xf numFmtId="0" fontId="86" fillId="29" borderId="0" xfId="0" applyFont="1" applyFill="1" applyAlignment="1">
      <alignment horizontal="center" vertical="center"/>
    </xf>
    <xf numFmtId="0" fontId="86" fillId="29" borderId="17" xfId="0" applyFont="1" applyFill="1" applyBorder="1" applyAlignment="1">
      <alignment vertical="center"/>
    </xf>
    <xf numFmtId="0" fontId="99" fillId="29" borderId="14" xfId="0" applyFont="1" applyFill="1" applyBorder="1" applyAlignment="1">
      <alignment horizontal="center" vertical="center"/>
    </xf>
    <xf numFmtId="0" fontId="99" fillId="29" borderId="14" xfId="0" applyFont="1" applyFill="1" applyBorder="1" applyAlignment="1">
      <alignment horizontal="center" vertical="center" wrapText="1"/>
    </xf>
    <xf numFmtId="0" fontId="9" fillId="29" borderId="14" xfId="0" applyFont="1" applyFill="1" applyBorder="1" applyAlignment="1">
      <alignment horizontal="center" vertical="center" wrapText="1"/>
    </xf>
    <xf numFmtId="0" fontId="9" fillId="29" borderId="14" xfId="0" applyFont="1" applyFill="1" applyBorder="1" applyAlignment="1">
      <alignment horizontal="center" vertical="center" wrapText="1" shrinkToFit="1"/>
    </xf>
    <xf numFmtId="0" fontId="89" fillId="29" borderId="3" xfId="0" applyFont="1" applyFill="1" applyBorder="1" applyAlignment="1">
      <alignment horizontal="center" vertical="center" wrapText="1"/>
    </xf>
    <xf numFmtId="179" fontId="89" fillId="29" borderId="3" xfId="0" applyNumberFormat="1" applyFont="1" applyFill="1" applyBorder="1" applyAlignment="1">
      <alignment horizontal="center" vertical="center" wrapText="1"/>
    </xf>
    <xf numFmtId="0" fontId="99" fillId="29" borderId="3" xfId="354" applyFont="1" applyFill="1" applyBorder="1" applyAlignment="1">
      <alignment vertical="center" wrapText="1"/>
    </xf>
    <xf numFmtId="177" fontId="9" fillId="29" borderId="3" xfId="0" applyNumberFormat="1" applyFont="1" applyFill="1" applyBorder="1" applyAlignment="1">
      <alignment horizontal="center" vertical="center" wrapText="1"/>
    </xf>
    <xf numFmtId="179" fontId="9" fillId="29" borderId="3" xfId="0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177" fontId="9" fillId="29" borderId="3" xfId="0" applyNumberFormat="1" applyFont="1" applyFill="1" applyBorder="1" applyAlignment="1">
      <alignment horizontal="right" vertical="center" wrapText="1"/>
    </xf>
    <xf numFmtId="177" fontId="99" fillId="29" borderId="3" xfId="0" applyNumberFormat="1" applyFont="1" applyFill="1" applyBorder="1" applyAlignment="1">
      <alignment horizontal="center" vertical="center" wrapText="1"/>
    </xf>
    <xf numFmtId="177" fontId="9" fillId="29" borderId="3" xfId="0" applyNumberFormat="1" applyFont="1" applyFill="1" applyBorder="1" applyAlignment="1">
      <alignment vertical="center" wrapText="1"/>
    </xf>
    <xf numFmtId="177" fontId="9" fillId="29" borderId="3" xfId="0" applyNumberFormat="1" applyFont="1" applyFill="1" applyBorder="1" applyAlignment="1">
      <alignment vertical="center"/>
    </xf>
    <xf numFmtId="0" fontId="99" fillId="29" borderId="3" xfId="354" applyFont="1" applyFill="1" applyBorder="1" applyAlignment="1">
      <alignment vertical="center"/>
    </xf>
    <xf numFmtId="177" fontId="101" fillId="29" borderId="3" xfId="0" applyNumberFormat="1" applyFont="1" applyFill="1" applyBorder="1" applyAlignment="1">
      <alignment horizontal="center" vertical="center" wrapText="1"/>
    </xf>
    <xf numFmtId="177" fontId="101" fillId="29" borderId="3" xfId="0" applyNumberFormat="1" applyFont="1" applyFill="1" applyBorder="1" applyAlignment="1">
      <alignment horizontal="right" vertical="center" wrapText="1"/>
    </xf>
    <xf numFmtId="177" fontId="99" fillId="29" borderId="3" xfId="0" applyNumberFormat="1" applyFont="1" applyFill="1" applyBorder="1" applyAlignment="1">
      <alignment horizontal="right" vertical="center" wrapText="1"/>
    </xf>
    <xf numFmtId="0" fontId="89" fillId="29" borderId="3" xfId="0" quotePrefix="1" applyFont="1" applyFill="1" applyBorder="1" applyAlignment="1">
      <alignment horizontal="center" vertical="center"/>
    </xf>
    <xf numFmtId="0" fontId="89" fillId="29" borderId="0" xfId="0" applyFont="1" applyFill="1" applyAlignment="1">
      <alignment vertical="center"/>
    </xf>
    <xf numFmtId="0" fontId="99" fillId="29" borderId="3" xfId="0" applyFont="1" applyFill="1" applyBorder="1" applyAlignment="1">
      <alignment vertical="center" wrapText="1"/>
    </xf>
    <xf numFmtId="0" fontId="89" fillId="29" borderId="0" xfId="0" applyFont="1" applyFill="1"/>
    <xf numFmtId="0" fontId="99" fillId="29" borderId="3" xfId="0" applyFont="1" applyFill="1" applyBorder="1" applyAlignment="1">
      <alignment vertical="center"/>
    </xf>
    <xf numFmtId="0" fontId="99" fillId="29" borderId="3" xfId="0" applyFont="1" applyFill="1" applyBorder="1" applyAlignment="1">
      <alignment horizontal="left" vertical="center" wrapText="1"/>
    </xf>
    <xf numFmtId="0" fontId="9" fillId="29" borderId="3" xfId="0" applyFont="1" applyFill="1" applyBorder="1" applyAlignment="1">
      <alignment horizontal="left" vertical="center" wrapText="1"/>
    </xf>
    <xf numFmtId="0" fontId="99" fillId="29" borderId="0" xfId="0" applyFont="1" applyFill="1" applyAlignment="1">
      <alignment wrapText="1"/>
    </xf>
    <xf numFmtId="178" fontId="9" fillId="29" borderId="3" xfId="0" applyNumberFormat="1" applyFont="1" applyFill="1" applyBorder="1" applyAlignment="1">
      <alignment horizontal="center" vertical="center" wrapText="1"/>
    </xf>
    <xf numFmtId="0" fontId="102" fillId="29" borderId="0" xfId="0" applyFont="1" applyFill="1" applyAlignment="1">
      <alignment horizontal="center" wrapText="1"/>
    </xf>
    <xf numFmtId="170" fontId="89" fillId="29" borderId="0" xfId="0" applyNumberFormat="1" applyFont="1" applyFill="1" applyAlignment="1">
      <alignment horizontal="center" wrapText="1"/>
    </xf>
    <xf numFmtId="0" fontId="102" fillId="29" borderId="0" xfId="0" applyFont="1" applyFill="1" applyAlignment="1">
      <alignment horizontal="center"/>
    </xf>
    <xf numFmtId="0" fontId="100" fillId="29" borderId="0" xfId="0" applyFont="1" applyFill="1" applyAlignment="1">
      <alignment horizontal="center" vertical="top"/>
    </xf>
    <xf numFmtId="0" fontId="98" fillId="29" borderId="0" xfId="0" applyFont="1" applyFill="1" applyAlignment="1">
      <alignment vertical="top"/>
    </xf>
    <xf numFmtId="0" fontId="103" fillId="29" borderId="0" xfId="0" applyFont="1" applyFill="1" applyAlignment="1">
      <alignment horizontal="center" vertical="top"/>
    </xf>
    <xf numFmtId="0" fontId="11" fillId="29" borderId="0" xfId="0" applyFont="1" applyFill="1" applyAlignment="1">
      <alignment vertical="top"/>
    </xf>
    <xf numFmtId="0" fontId="9" fillId="29" borderId="0" xfId="0" applyFont="1" applyFill="1" applyAlignment="1">
      <alignment horizontal="center" vertical="center" wrapText="1"/>
    </xf>
    <xf numFmtId="0" fontId="89" fillId="29" borderId="0" xfId="0" applyFont="1" applyFill="1" applyAlignment="1">
      <alignment horizontal="center" vertical="center" wrapText="1"/>
    </xf>
    <xf numFmtId="0" fontId="9" fillId="29" borderId="3" xfId="0" applyFont="1" applyFill="1" applyBorder="1" applyAlignment="1">
      <alignment horizontal="center" vertical="center" wrapText="1" shrinkToFit="1"/>
    </xf>
    <xf numFmtId="0" fontId="84" fillId="29" borderId="3" xfId="0" applyFont="1" applyFill="1" applyBorder="1" applyAlignment="1">
      <alignment horizontal="center" vertical="center" wrapText="1"/>
    </xf>
    <xf numFmtId="173" fontId="84" fillId="29" borderId="3" xfId="0" applyNumberFormat="1" applyFont="1" applyFill="1" applyBorder="1" applyAlignment="1">
      <alignment horizontal="center" vertical="center" wrapText="1"/>
    </xf>
    <xf numFmtId="173" fontId="89" fillId="29" borderId="3" xfId="0" applyNumberFormat="1" applyFont="1" applyFill="1" applyBorder="1" applyAlignment="1">
      <alignment horizontal="center" vertical="center" wrapText="1"/>
    </xf>
    <xf numFmtId="0" fontId="89" fillId="29" borderId="3" xfId="0" applyFont="1" applyFill="1" applyBorder="1" applyAlignment="1">
      <alignment horizontal="left" vertical="center"/>
    </xf>
    <xf numFmtId="173" fontId="9" fillId="29" borderId="3" xfId="0" applyNumberFormat="1" applyFont="1" applyFill="1" applyBorder="1" applyAlignment="1">
      <alignment horizontal="center" vertical="center" wrapText="1"/>
    </xf>
    <xf numFmtId="0" fontId="84" fillId="29" borderId="3" xfId="0" quotePrefix="1" applyFont="1" applyFill="1" applyBorder="1" applyAlignment="1">
      <alignment horizontal="center" vertical="center"/>
    </xf>
    <xf numFmtId="179" fontId="84" fillId="29" borderId="3" xfId="0" applyNumberFormat="1" applyFont="1" applyFill="1" applyBorder="1" applyAlignment="1">
      <alignment horizontal="center" vertical="center" wrapText="1"/>
    </xf>
    <xf numFmtId="179" fontId="84" fillId="0" borderId="3" xfId="0" applyNumberFormat="1" applyFont="1" applyBorder="1" applyAlignment="1">
      <alignment horizontal="center" vertical="center" wrapText="1"/>
    </xf>
    <xf numFmtId="0" fontId="9" fillId="29" borderId="15" xfId="0" applyFont="1" applyFill="1" applyBorder="1" applyAlignment="1">
      <alignment horizontal="left" vertical="center" wrapText="1"/>
    </xf>
    <xf numFmtId="0" fontId="99" fillId="29" borderId="15" xfId="0" applyFont="1" applyFill="1" applyBorder="1" applyAlignment="1">
      <alignment vertical="center" wrapText="1" shrinkToFit="1"/>
    </xf>
    <xf numFmtId="0" fontId="9" fillId="29" borderId="3" xfId="0" applyFont="1" applyFill="1" applyBorder="1" applyAlignment="1">
      <alignment vertical="center"/>
    </xf>
    <xf numFmtId="170" fontId="9" fillId="29" borderId="0" xfId="0" applyNumberFormat="1" applyFont="1" applyFill="1" applyAlignment="1">
      <alignment wrapText="1"/>
    </xf>
    <xf numFmtId="0" fontId="11" fillId="29" borderId="0" xfId="0" applyFont="1" applyFill="1" applyAlignment="1">
      <alignment horizontal="center" vertical="top"/>
    </xf>
    <xf numFmtId="0" fontId="9" fillId="29" borderId="0" xfId="0" applyFont="1" applyFill="1" applyAlignment="1">
      <alignment horizontal="left" vertical="center" wrapText="1"/>
    </xf>
    <xf numFmtId="173" fontId="9" fillId="29" borderId="0" xfId="0" applyNumberFormat="1" applyFont="1" applyFill="1" applyAlignment="1">
      <alignment horizontal="center" vertical="center" wrapText="1"/>
    </xf>
    <xf numFmtId="173" fontId="5" fillId="29" borderId="0" xfId="0" applyNumberFormat="1" applyFont="1" applyFill="1" applyAlignment="1">
      <alignment horizontal="center" vertical="center" wrapText="1"/>
    </xf>
    <xf numFmtId="179" fontId="5" fillId="29" borderId="0" xfId="0" applyNumberFormat="1" applyFont="1" applyFill="1" applyAlignment="1">
      <alignment horizontal="center" vertical="center" wrapText="1"/>
    </xf>
    <xf numFmtId="3" fontId="79" fillId="29" borderId="3" xfId="0" applyNumberFormat="1" applyFont="1" applyFill="1" applyBorder="1" applyAlignment="1">
      <alignment horizontal="center" vertical="center"/>
    </xf>
    <xf numFmtId="177" fontId="79" fillId="29" borderId="3" xfId="0" applyNumberFormat="1" applyFont="1" applyFill="1" applyBorder="1" applyAlignment="1">
      <alignment horizontal="right" vertical="center" wrapText="1"/>
    </xf>
    <xf numFmtId="0" fontId="9" fillId="29" borderId="3" xfId="0" quotePrefix="1" applyFont="1" applyFill="1" applyBorder="1" applyAlignment="1">
      <alignment horizontal="center" vertical="center"/>
    </xf>
    <xf numFmtId="0" fontId="9" fillId="29" borderId="3" xfId="0" applyFont="1" applyFill="1" applyBorder="1" applyAlignment="1">
      <alignment horizontal="left" vertical="center"/>
    </xf>
    <xf numFmtId="0" fontId="75" fillId="29" borderId="20" xfId="0" applyFont="1" applyFill="1" applyBorder="1" applyAlignment="1">
      <alignment horizontal="center" vertical="center" wrapText="1"/>
    </xf>
    <xf numFmtId="0" fontId="75" fillId="29" borderId="21" xfId="0" applyFont="1" applyFill="1" applyBorder="1" applyAlignment="1">
      <alignment horizontal="center" vertical="center" wrapText="1"/>
    </xf>
    <xf numFmtId="0" fontId="75" fillId="29" borderId="22" xfId="0" applyFont="1" applyFill="1" applyBorder="1" applyAlignment="1">
      <alignment horizontal="center" vertical="center" wrapText="1"/>
    </xf>
    <xf numFmtId="0" fontId="73" fillId="29" borderId="0" xfId="0" applyFont="1" applyFill="1" applyAlignment="1">
      <alignment horizontal="center" vertical="center"/>
    </xf>
    <xf numFmtId="0" fontId="5" fillId="29" borderId="0" xfId="0" applyFont="1" applyFill="1" applyAlignment="1">
      <alignment horizontal="center" vertical="top"/>
    </xf>
    <xf numFmtId="0" fontId="78" fillId="29" borderId="0" xfId="0" applyFont="1" applyFill="1" applyAlignment="1">
      <alignment horizontal="center"/>
    </xf>
    <xf numFmtId="170" fontId="76" fillId="29" borderId="0" xfId="0" applyNumberFormat="1" applyFont="1" applyFill="1" applyAlignment="1">
      <alignment horizontal="center" wrapText="1"/>
    </xf>
    <xf numFmtId="170" fontId="76" fillId="29" borderId="0" xfId="0" quotePrefix="1" applyNumberFormat="1" applyFont="1" applyFill="1" applyAlignment="1">
      <alignment horizontal="center" wrapText="1"/>
    </xf>
    <xf numFmtId="0" fontId="75" fillId="29" borderId="20" xfId="0" applyFont="1" applyFill="1" applyBorder="1" applyAlignment="1" applyProtection="1">
      <alignment horizontal="center" vertical="center" wrapText="1"/>
      <protection locked="0"/>
    </xf>
    <xf numFmtId="0" fontId="75" fillId="29" borderId="21" xfId="0" applyFont="1" applyFill="1" applyBorder="1" applyAlignment="1" applyProtection="1">
      <alignment horizontal="center" vertical="center" wrapText="1"/>
      <protection locked="0"/>
    </xf>
    <xf numFmtId="0" fontId="75" fillId="29" borderId="22" xfId="0" applyFont="1" applyFill="1" applyBorder="1" applyAlignment="1" applyProtection="1">
      <alignment horizontal="center" vertical="center" wrapText="1"/>
      <protection locked="0"/>
    </xf>
    <xf numFmtId="0" fontId="75" fillId="29" borderId="33" xfId="0" applyFont="1" applyFill="1" applyBorder="1" applyAlignment="1">
      <alignment horizontal="center" vertical="center" wrapText="1"/>
    </xf>
    <xf numFmtId="0" fontId="75" fillId="29" borderId="34" xfId="0" applyFont="1" applyFill="1" applyBorder="1" applyAlignment="1">
      <alignment horizontal="center" vertical="center" wrapText="1"/>
    </xf>
    <xf numFmtId="0" fontId="75" fillId="29" borderId="35" xfId="0" applyFont="1" applyFill="1" applyBorder="1" applyAlignment="1">
      <alignment horizontal="center" vertical="center" wrapText="1"/>
    </xf>
    <xf numFmtId="0" fontId="75" fillId="29" borderId="23" xfId="238" applyFont="1" applyFill="1" applyBorder="1" applyAlignment="1">
      <alignment horizontal="center" vertical="center" wrapText="1"/>
    </xf>
    <xf numFmtId="0" fontId="75" fillId="29" borderId="24" xfId="238" applyFont="1" applyFill="1" applyBorder="1" applyAlignment="1">
      <alignment horizontal="center" vertical="center" wrapText="1"/>
    </xf>
    <xf numFmtId="0" fontId="75" fillId="29" borderId="25" xfId="238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center" vertical="center"/>
    </xf>
    <xf numFmtId="0" fontId="79" fillId="29" borderId="3" xfId="0" applyFont="1" applyFill="1" applyBorder="1" applyAlignment="1">
      <alignment horizontal="center" vertical="center" wrapText="1"/>
    </xf>
    <xf numFmtId="0" fontId="91" fillId="29" borderId="13" xfId="0" applyFont="1" applyFill="1" applyBorder="1" applyAlignment="1">
      <alignment horizontal="center" vertical="center"/>
    </xf>
    <xf numFmtId="0" fontId="74" fillId="29" borderId="0" xfId="0" applyFont="1" applyFill="1" applyAlignment="1">
      <alignment horizontal="center" vertical="center"/>
    </xf>
    <xf numFmtId="0" fontId="79" fillId="29" borderId="17" xfId="0" applyFont="1" applyFill="1" applyBorder="1" applyAlignment="1">
      <alignment horizontal="left" vertical="center" wrapText="1"/>
    </xf>
    <xf numFmtId="0" fontId="75" fillId="29" borderId="15" xfId="0" applyFont="1" applyFill="1" applyBorder="1" applyAlignment="1">
      <alignment horizontal="left" vertical="center" wrapText="1"/>
    </xf>
    <xf numFmtId="0" fontId="75" fillId="29" borderId="17" xfId="0" applyFont="1" applyFill="1" applyBorder="1" applyAlignment="1">
      <alignment horizontal="left" vertical="center" wrapText="1"/>
    </xf>
    <xf numFmtId="0" fontId="75" fillId="29" borderId="16" xfId="0" applyFont="1" applyFill="1" applyBorder="1" applyAlignment="1">
      <alignment horizontal="left" vertical="center" wrapText="1"/>
    </xf>
    <xf numFmtId="0" fontId="74" fillId="29" borderId="20" xfId="0" applyFont="1" applyFill="1" applyBorder="1" applyAlignment="1">
      <alignment horizontal="center" vertical="center" wrapText="1"/>
    </xf>
    <xf numFmtId="0" fontId="74" fillId="29" borderId="21" xfId="0" applyFont="1" applyFill="1" applyBorder="1" applyAlignment="1">
      <alignment horizontal="center" vertical="center" wrapText="1"/>
    </xf>
    <xf numFmtId="0" fontId="74" fillId="29" borderId="22" xfId="0" applyFont="1" applyFill="1" applyBorder="1" applyAlignment="1">
      <alignment horizontal="center" vertical="center" wrapText="1"/>
    </xf>
    <xf numFmtId="0" fontId="79" fillId="29" borderId="3" xfId="246" applyFont="1" applyFill="1" applyBorder="1" applyAlignment="1">
      <alignment horizontal="center" vertical="center"/>
    </xf>
    <xf numFmtId="0" fontId="86" fillId="29" borderId="17" xfId="0" applyFont="1" applyFill="1" applyBorder="1" applyAlignment="1">
      <alignment horizontal="left" vertical="center" wrapText="1"/>
    </xf>
    <xf numFmtId="0" fontId="86" fillId="29" borderId="17" xfId="0" applyFont="1" applyFill="1" applyBorder="1" applyAlignment="1">
      <alignment horizontal="right" vertical="center"/>
    </xf>
    <xf numFmtId="0" fontId="86" fillId="29" borderId="16" xfId="0" applyFont="1" applyFill="1" applyBorder="1" applyAlignment="1">
      <alignment horizontal="right" vertical="center"/>
    </xf>
    <xf numFmtId="0" fontId="86" fillId="29" borderId="18" xfId="0" applyFont="1" applyFill="1" applyBorder="1" applyAlignment="1">
      <alignment horizontal="right" vertical="center"/>
    </xf>
    <xf numFmtId="170" fontId="79" fillId="29" borderId="0" xfId="0" applyNumberFormat="1" applyFont="1" applyFill="1" applyAlignment="1">
      <alignment horizontal="left" wrapText="1"/>
    </xf>
    <xf numFmtId="0" fontId="80" fillId="29" borderId="0" xfId="0" applyFont="1" applyFill="1" applyAlignment="1">
      <alignment horizontal="center"/>
    </xf>
    <xf numFmtId="0" fontId="74" fillId="29" borderId="0" xfId="0" applyFont="1" applyFill="1" applyAlignment="1">
      <alignment horizontal="center" vertical="center" wrapText="1"/>
    </xf>
    <xf numFmtId="0" fontId="73" fillId="29" borderId="3" xfId="0" applyFont="1" applyFill="1" applyBorder="1" applyAlignment="1">
      <alignment horizontal="left" vertical="center" wrapText="1"/>
    </xf>
    <xf numFmtId="0" fontId="73" fillId="29" borderId="15" xfId="0" applyFont="1" applyFill="1" applyBorder="1" applyAlignment="1">
      <alignment horizontal="left" vertical="center" wrapText="1"/>
    </xf>
    <xf numFmtId="0" fontId="73" fillId="29" borderId="17" xfId="0" applyFont="1" applyFill="1" applyBorder="1" applyAlignment="1">
      <alignment horizontal="left" vertical="center" wrapText="1"/>
    </xf>
    <xf numFmtId="0" fontId="73" fillId="29" borderId="16" xfId="0" applyFont="1" applyFill="1" applyBorder="1" applyAlignment="1">
      <alignment horizontal="left" vertical="center" wrapText="1"/>
    </xf>
    <xf numFmtId="170" fontId="89" fillId="29" borderId="0" xfId="0" applyNumberFormat="1" applyFont="1" applyFill="1" applyAlignment="1">
      <alignment horizontal="center" wrapText="1"/>
    </xf>
    <xf numFmtId="0" fontId="103" fillId="29" borderId="0" xfId="0" applyFont="1" applyFill="1" applyAlignment="1">
      <alignment horizontal="center" vertical="top"/>
    </xf>
    <xf numFmtId="0" fontId="4" fillId="29" borderId="0" xfId="0" applyFont="1" applyFill="1" applyAlignment="1">
      <alignment horizontal="center" vertical="center" wrapText="1"/>
    </xf>
    <xf numFmtId="0" fontId="74" fillId="29" borderId="0" xfId="246" applyFont="1" applyFill="1" applyAlignment="1">
      <alignment horizontal="center" vertical="center"/>
    </xf>
    <xf numFmtId="0" fontId="9" fillId="29" borderId="0" xfId="0" applyFont="1" applyFill="1" applyAlignment="1">
      <alignment horizontal="center" vertical="top"/>
    </xf>
    <xf numFmtId="0" fontId="4" fillId="29" borderId="3" xfId="246" applyFont="1" applyFill="1" applyBorder="1" applyAlignment="1">
      <alignment horizontal="center" vertical="center" wrapText="1"/>
    </xf>
    <xf numFmtId="170" fontId="5" fillId="29" borderId="0" xfId="0" applyNumberFormat="1" applyFont="1" applyFill="1" applyAlignment="1">
      <alignment horizontal="left" wrapText="1"/>
    </xf>
    <xf numFmtId="0" fontId="77" fillId="29" borderId="0" xfId="0" applyFont="1" applyFill="1" applyAlignment="1">
      <alignment horizontal="center"/>
    </xf>
    <xf numFmtId="0" fontId="5" fillId="29" borderId="13" xfId="246" applyFont="1" applyFill="1" applyBorder="1" applyAlignment="1">
      <alignment horizontal="right" vertical="center"/>
    </xf>
    <xf numFmtId="0" fontId="5" fillId="29" borderId="3" xfId="246" applyFont="1" applyFill="1" applyBorder="1" applyAlignment="1">
      <alignment horizontal="center" vertical="center"/>
    </xf>
    <xf numFmtId="0" fontId="5" fillId="29" borderId="3" xfId="246" applyFont="1" applyFill="1" applyBorder="1" applyAlignment="1">
      <alignment horizontal="center" vertical="center" wrapText="1"/>
    </xf>
    <xf numFmtId="0" fontId="5" fillId="29" borderId="15" xfId="0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center" vertical="center" wrapText="1"/>
    </xf>
    <xf numFmtId="0" fontId="5" fillId="29" borderId="15" xfId="246" applyFont="1" applyFill="1" applyBorder="1" applyAlignment="1">
      <alignment horizontal="center" vertical="center"/>
    </xf>
    <xf numFmtId="0" fontId="5" fillId="29" borderId="17" xfId="246" applyFont="1" applyFill="1" applyBorder="1" applyAlignment="1">
      <alignment horizontal="center" vertical="center"/>
    </xf>
    <xf numFmtId="0" fontId="5" fillId="29" borderId="16" xfId="246" applyFont="1" applyFill="1" applyBorder="1" applyAlignment="1">
      <alignment horizontal="center" vertical="center"/>
    </xf>
    <xf numFmtId="0" fontId="79" fillId="29" borderId="3" xfId="0" applyFont="1" applyFill="1" applyBorder="1" applyAlignment="1">
      <alignment horizontal="center" vertical="center" wrapText="1" shrinkToFit="1"/>
    </xf>
    <xf numFmtId="170" fontId="79" fillId="29" borderId="0" xfId="0" applyNumberFormat="1" applyFont="1" applyFill="1" applyAlignment="1">
      <alignment horizontal="center" wrapText="1"/>
    </xf>
    <xf numFmtId="0" fontId="11" fillId="29" borderId="0" xfId="0" applyFont="1" applyFill="1" applyAlignment="1">
      <alignment horizontal="center" vertical="top"/>
    </xf>
    <xf numFmtId="0" fontId="102" fillId="29" borderId="0" xfId="0" applyFont="1" applyFill="1" applyAlignment="1">
      <alignment horizontal="center"/>
    </xf>
    <xf numFmtId="170" fontId="9" fillId="29" borderId="0" xfId="0" applyNumberFormat="1" applyFont="1" applyFill="1" applyAlignment="1">
      <alignment horizontal="center" wrapText="1"/>
    </xf>
    <xf numFmtId="0" fontId="89" fillId="29" borderId="0" xfId="0" applyFont="1" applyFill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9" fillId="0" borderId="3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right" vertical="center"/>
    </xf>
    <xf numFmtId="0" fontId="79" fillId="0" borderId="3" xfId="246" applyFont="1" applyBorder="1" applyAlignment="1">
      <alignment horizontal="center" vertical="center"/>
    </xf>
    <xf numFmtId="170" fontId="5" fillId="29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 vertical="top"/>
    </xf>
    <xf numFmtId="0" fontId="74" fillId="0" borderId="0" xfId="238" applyFont="1" applyAlignment="1">
      <alignment horizontal="center" vertical="center" wrapText="1"/>
    </xf>
    <xf numFmtId="0" fontId="5" fillId="0" borderId="14" xfId="238" applyFont="1" applyBorder="1" applyAlignment="1">
      <alignment horizontal="center" vertical="center" wrapText="1"/>
    </xf>
    <xf numFmtId="0" fontId="5" fillId="0" borderId="19" xfId="238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73" fillId="29" borderId="0" xfId="0" applyNumberFormat="1" applyFont="1" applyFill="1" applyAlignment="1">
      <alignment horizontal="center" vertical="center" wrapText="1"/>
    </xf>
    <xf numFmtId="177" fontId="79" fillId="29" borderId="0" xfId="0" applyNumberFormat="1" applyFont="1" applyFill="1" applyAlignment="1">
      <alignment horizontal="center" vertical="center" wrapText="1"/>
    </xf>
    <xf numFmtId="0" fontId="5" fillId="29" borderId="0" xfId="0" applyFont="1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177" fontId="79" fillId="29" borderId="15" xfId="0" applyNumberFormat="1" applyFont="1" applyFill="1" applyBorder="1" applyAlignment="1">
      <alignment horizontal="center" vertical="center" wrapText="1"/>
    </xf>
    <xf numFmtId="177" fontId="79" fillId="29" borderId="17" xfId="0" applyNumberFormat="1" applyFont="1" applyFill="1" applyBorder="1" applyAlignment="1">
      <alignment horizontal="center" vertical="center" wrapText="1"/>
    </xf>
    <xf numFmtId="177" fontId="79" fillId="29" borderId="16" xfId="0" applyNumberFormat="1" applyFont="1" applyFill="1" applyBorder="1" applyAlignment="1">
      <alignment horizontal="center" vertical="center" wrapText="1"/>
    </xf>
    <xf numFmtId="0" fontId="79" fillId="29" borderId="3" xfId="0" applyFont="1" applyFill="1" applyBorder="1" applyAlignment="1">
      <alignment horizontal="left" vertical="center" wrapText="1"/>
    </xf>
    <xf numFmtId="178" fontId="79" fillId="29" borderId="15" xfId="207" applyNumberFormat="1" applyFont="1" applyFill="1" applyBorder="1" applyAlignment="1">
      <alignment horizontal="right" vertical="center" wrapText="1"/>
    </xf>
    <xf numFmtId="178" fontId="79" fillId="29" borderId="16" xfId="207" applyNumberFormat="1" applyFont="1" applyFill="1" applyBorder="1" applyAlignment="1">
      <alignment horizontal="right" vertical="center" wrapText="1"/>
    </xf>
    <xf numFmtId="0" fontId="79" fillId="29" borderId="0" xfId="0" applyFont="1" applyFill="1" applyAlignment="1">
      <alignment horizontal="justify" vertical="center" wrapText="1" shrinkToFit="1"/>
    </xf>
    <xf numFmtId="3" fontId="79" fillId="29" borderId="3" xfId="0" applyNumberFormat="1" applyFont="1" applyFill="1" applyBorder="1" applyAlignment="1">
      <alignment horizontal="center" vertical="center" wrapText="1"/>
    </xf>
    <xf numFmtId="177" fontId="79" fillId="0" borderId="15" xfId="0" applyNumberFormat="1" applyFont="1" applyBorder="1" applyAlignment="1">
      <alignment horizontal="center" vertical="center" wrapText="1"/>
    </xf>
    <xf numFmtId="177" fontId="79" fillId="0" borderId="16" xfId="0" applyNumberFormat="1" applyFont="1" applyBorder="1" applyAlignment="1">
      <alignment horizontal="center" vertical="center" wrapText="1"/>
    </xf>
    <xf numFmtId="49" fontId="79" fillId="0" borderId="3" xfId="0" applyNumberFormat="1" applyFont="1" applyBorder="1" applyAlignment="1">
      <alignment horizontal="left" vertical="center" wrapText="1"/>
    </xf>
    <xf numFmtId="14" fontId="79" fillId="0" borderId="3" xfId="0" applyNumberFormat="1" applyFont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center" vertical="center" wrapText="1"/>
    </xf>
    <xf numFmtId="0" fontId="79" fillId="29" borderId="16" xfId="0" applyFont="1" applyFill="1" applyBorder="1" applyAlignment="1">
      <alignment horizontal="center" vertical="center" wrapText="1"/>
    </xf>
    <xf numFmtId="0" fontId="79" fillId="29" borderId="17" xfId="0" applyFont="1" applyFill="1" applyBorder="1" applyAlignment="1">
      <alignment horizontal="center" vertical="center" wrapText="1"/>
    </xf>
    <xf numFmtId="177" fontId="79" fillId="29" borderId="3" xfId="0" applyNumberFormat="1" applyFont="1" applyFill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left" vertical="center" wrapText="1"/>
    </xf>
    <xf numFmtId="0" fontId="79" fillId="29" borderId="16" xfId="0" applyFont="1" applyFill="1" applyBorder="1" applyAlignment="1">
      <alignment horizontal="left" vertical="center" wrapText="1"/>
    </xf>
    <xf numFmtId="177" fontId="73" fillId="29" borderId="15" xfId="0" applyNumberFormat="1" applyFont="1" applyFill="1" applyBorder="1" applyAlignment="1">
      <alignment horizontal="center" vertical="center" wrapText="1"/>
    </xf>
    <xf numFmtId="177" fontId="73" fillId="29" borderId="17" xfId="0" applyNumberFormat="1" applyFont="1" applyFill="1" applyBorder="1" applyAlignment="1">
      <alignment horizontal="center" vertical="center" wrapText="1"/>
    </xf>
    <xf numFmtId="177" fontId="73" fillId="29" borderId="16" xfId="0" applyNumberFormat="1" applyFont="1" applyFill="1" applyBorder="1" applyAlignment="1">
      <alignment horizontal="center" vertical="center" wrapText="1"/>
    </xf>
    <xf numFmtId="0" fontId="79" fillId="29" borderId="15" xfId="0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horizontal="center" vertical="center"/>
    </xf>
    <xf numFmtId="178" fontId="73" fillId="29" borderId="15" xfId="207" applyNumberFormat="1" applyFont="1" applyFill="1" applyBorder="1" applyAlignment="1">
      <alignment horizontal="right" vertical="center" wrapText="1"/>
    </xf>
    <xf numFmtId="178" fontId="73" fillId="29" borderId="16" xfId="207" applyNumberFormat="1" applyFont="1" applyFill="1" applyBorder="1" applyAlignment="1">
      <alignment horizontal="right" vertical="center" wrapText="1"/>
    </xf>
    <xf numFmtId="0" fontId="74" fillId="29" borderId="0" xfId="0" applyFont="1" applyFill="1" applyAlignment="1">
      <alignment vertical="center"/>
    </xf>
    <xf numFmtId="0" fontId="5" fillId="29" borderId="3" xfId="0" applyFont="1" applyFill="1" applyBorder="1" applyAlignment="1">
      <alignment horizontal="center" vertical="center" wrapText="1"/>
    </xf>
    <xf numFmtId="177" fontId="73" fillId="29" borderId="3" xfId="0" applyNumberFormat="1" applyFont="1" applyFill="1" applyBorder="1" applyAlignment="1">
      <alignment horizontal="center" vertical="center" wrapText="1"/>
    </xf>
    <xf numFmtId="170" fontId="79" fillId="0" borderId="3" xfId="0" applyNumberFormat="1" applyFont="1" applyBorder="1" applyAlignment="1">
      <alignment horizontal="center" vertical="center" wrapText="1"/>
    </xf>
    <xf numFmtId="0" fontId="5" fillId="29" borderId="17" xfId="0" applyFont="1" applyFill="1" applyBorder="1" applyAlignment="1">
      <alignment horizontal="center" vertical="center" wrapText="1"/>
    </xf>
    <xf numFmtId="0" fontId="80" fillId="29" borderId="0" xfId="0" applyFont="1" applyFill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5" fillId="29" borderId="0" xfId="0" applyFont="1" applyFill="1" applyAlignment="1">
      <alignment vertical="center"/>
    </xf>
    <xf numFmtId="178" fontId="79" fillId="29" borderId="15" xfId="0" applyNumberFormat="1" applyFont="1" applyFill="1" applyBorder="1" applyAlignment="1">
      <alignment horizontal="center" vertical="center" wrapText="1"/>
    </xf>
    <xf numFmtId="178" fontId="79" fillId="29" borderId="16" xfId="0" applyNumberFormat="1" applyFont="1" applyFill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center" vertical="center" wrapText="1"/>
    </xf>
    <xf numFmtId="0" fontId="79" fillId="29" borderId="17" xfId="0" applyFont="1" applyFill="1" applyBorder="1" applyAlignment="1">
      <alignment horizontal="center" vertical="center"/>
    </xf>
    <xf numFmtId="3" fontId="73" fillId="29" borderId="3" xfId="0" applyNumberFormat="1" applyFont="1" applyFill="1" applyBorder="1" applyAlignment="1">
      <alignment horizontal="center" vertical="center" wrapText="1"/>
    </xf>
    <xf numFmtId="178" fontId="73" fillId="29" borderId="15" xfId="0" applyNumberFormat="1" applyFont="1" applyFill="1" applyBorder="1" applyAlignment="1">
      <alignment horizontal="center" vertical="center" wrapText="1"/>
    </xf>
    <xf numFmtId="178" fontId="73" fillId="29" borderId="16" xfId="0" applyNumberFormat="1" applyFont="1" applyFill="1" applyBorder="1" applyAlignment="1">
      <alignment horizontal="center" vertical="center" wrapText="1"/>
    </xf>
    <xf numFmtId="0" fontId="73" fillId="29" borderId="15" xfId="0" applyFont="1" applyFill="1" applyBorder="1" applyAlignment="1">
      <alignment horizontal="left" vertical="center"/>
    </xf>
    <xf numFmtId="0" fontId="73" fillId="29" borderId="17" xfId="0" applyFont="1" applyFill="1" applyBorder="1" applyAlignment="1">
      <alignment horizontal="left" vertical="center"/>
    </xf>
    <xf numFmtId="0" fontId="73" fillId="29" borderId="16" xfId="0" applyFont="1" applyFill="1" applyBorder="1" applyAlignment="1">
      <alignment horizontal="left" vertical="center"/>
    </xf>
    <xf numFmtId="3" fontId="79" fillId="0" borderId="3" xfId="0" applyNumberFormat="1" applyFont="1" applyBorder="1" applyAlignment="1">
      <alignment horizontal="center" vertical="center" wrapText="1"/>
    </xf>
    <xf numFmtId="0" fontId="73" fillId="29" borderId="3" xfId="0" applyFont="1" applyFill="1" applyBorder="1" applyAlignment="1">
      <alignment horizontal="center" vertical="center"/>
    </xf>
    <xf numFmtId="0" fontId="86" fillId="29" borderId="15" xfId="0" applyFont="1" applyFill="1" applyBorder="1" applyAlignment="1">
      <alignment horizontal="left" vertical="center" wrapText="1"/>
    </xf>
    <xf numFmtId="0" fontId="86" fillId="29" borderId="16" xfId="0" applyFont="1" applyFill="1" applyBorder="1" applyAlignment="1">
      <alignment horizontal="left" vertical="center" wrapText="1"/>
    </xf>
    <xf numFmtId="0" fontId="79" fillId="29" borderId="26" xfId="0" applyFont="1" applyFill="1" applyBorder="1" applyAlignment="1">
      <alignment horizontal="center" vertical="center" wrapText="1"/>
    </xf>
    <xf numFmtId="0" fontId="79" fillId="29" borderId="18" xfId="0" applyFont="1" applyFill="1" applyBorder="1" applyAlignment="1">
      <alignment horizontal="center" vertical="center" wrapText="1"/>
    </xf>
    <xf numFmtId="0" fontId="79" fillId="29" borderId="27" xfId="0" applyFont="1" applyFill="1" applyBorder="1" applyAlignment="1">
      <alignment horizontal="center" vertical="center" wrapText="1"/>
    </xf>
    <xf numFmtId="0" fontId="79" fillId="29" borderId="28" xfId="0" applyFont="1" applyFill="1" applyBorder="1" applyAlignment="1">
      <alignment horizontal="center" vertical="center" wrapText="1"/>
    </xf>
    <xf numFmtId="0" fontId="79" fillId="29" borderId="13" xfId="0" applyFont="1" applyFill="1" applyBorder="1" applyAlignment="1">
      <alignment horizontal="center" vertical="center" wrapText="1"/>
    </xf>
    <xf numFmtId="0" fontId="79" fillId="29" borderId="29" xfId="0" applyFont="1" applyFill="1" applyBorder="1" applyAlignment="1">
      <alignment horizontal="center" vertical="center" wrapText="1"/>
    </xf>
    <xf numFmtId="2" fontId="79" fillId="29" borderId="14" xfId="0" applyNumberFormat="1" applyFont="1" applyFill="1" applyBorder="1" applyAlignment="1">
      <alignment horizontal="center" vertical="center" wrapText="1"/>
    </xf>
    <xf numFmtId="2" fontId="79" fillId="29" borderId="19" xfId="0" applyNumberFormat="1" applyFont="1" applyFill="1" applyBorder="1" applyAlignment="1">
      <alignment horizontal="center" vertical="center" wrapText="1"/>
    </xf>
    <xf numFmtId="49" fontId="73" fillId="29" borderId="15" xfId="0" applyNumberFormat="1" applyFont="1" applyFill="1" applyBorder="1" applyAlignment="1">
      <alignment horizontal="left" vertical="center" wrapText="1"/>
    </xf>
    <xf numFmtId="49" fontId="73" fillId="29" borderId="17" xfId="0" applyNumberFormat="1" applyFont="1" applyFill="1" applyBorder="1" applyAlignment="1">
      <alignment horizontal="left" vertical="center" wrapText="1"/>
    </xf>
    <xf numFmtId="49" fontId="73" fillId="29" borderId="16" xfId="0" applyNumberFormat="1" applyFont="1" applyFill="1" applyBorder="1" applyAlignment="1">
      <alignment horizontal="left" vertical="center" wrapText="1"/>
    </xf>
    <xf numFmtId="178" fontId="79" fillId="29" borderId="17" xfId="0" applyNumberFormat="1" applyFont="1" applyFill="1" applyBorder="1" applyAlignment="1">
      <alignment horizontal="center" vertical="center" wrapText="1"/>
    </xf>
    <xf numFmtId="3" fontId="79" fillId="0" borderId="3" xfId="0" applyNumberFormat="1" applyFont="1" applyBorder="1" applyAlignment="1">
      <alignment horizontal="left" vertical="center" wrapText="1"/>
    </xf>
    <xf numFmtId="0" fontId="79" fillId="29" borderId="15" xfId="0" applyFont="1" applyFill="1" applyBorder="1" applyAlignment="1">
      <alignment horizontal="center" vertical="center" wrapText="1" shrinkToFit="1"/>
    </xf>
    <xf numFmtId="0" fontId="79" fillId="29" borderId="16" xfId="0" applyFont="1" applyFill="1" applyBorder="1" applyAlignment="1">
      <alignment horizontal="center" vertical="center" wrapText="1" shrinkToFit="1"/>
    </xf>
    <xf numFmtId="178" fontId="73" fillId="29" borderId="17" xfId="0" applyNumberFormat="1" applyFont="1" applyFill="1" applyBorder="1" applyAlignment="1">
      <alignment horizontal="center" vertical="center" wrapText="1"/>
    </xf>
    <xf numFmtId="49" fontId="79" fillId="29" borderId="15" xfId="0" applyNumberFormat="1" applyFont="1" applyFill="1" applyBorder="1" applyAlignment="1">
      <alignment horizontal="left" vertical="center" wrapText="1"/>
    </xf>
    <xf numFmtId="49" fontId="79" fillId="29" borderId="17" xfId="0" applyNumberFormat="1" applyFont="1" applyFill="1" applyBorder="1" applyAlignment="1">
      <alignment horizontal="left" vertical="center" wrapText="1"/>
    </xf>
    <xf numFmtId="49" fontId="79" fillId="29" borderId="16" xfId="0" applyNumberFormat="1" applyFont="1" applyFill="1" applyBorder="1" applyAlignment="1">
      <alignment horizontal="left" vertical="center" wrapText="1"/>
    </xf>
    <xf numFmtId="49" fontId="79" fillId="29" borderId="15" xfId="0" applyNumberFormat="1" applyFont="1" applyFill="1" applyBorder="1" applyAlignment="1">
      <alignment horizontal="center" vertical="center" wrapText="1"/>
    </xf>
    <xf numFmtId="49" fontId="79" fillId="29" borderId="16" xfId="0" applyNumberFormat="1" applyFont="1" applyFill="1" applyBorder="1" applyAlignment="1">
      <alignment horizontal="center" vertical="center" wrapText="1"/>
    </xf>
    <xf numFmtId="3" fontId="73" fillId="29" borderId="15" xfId="0" applyNumberFormat="1" applyFont="1" applyFill="1" applyBorder="1" applyAlignment="1">
      <alignment horizontal="left" vertical="center" wrapText="1"/>
    </xf>
    <xf numFmtId="3" fontId="73" fillId="29" borderId="17" xfId="0" applyNumberFormat="1" applyFont="1" applyFill="1" applyBorder="1" applyAlignment="1">
      <alignment horizontal="left" vertical="center" wrapText="1"/>
    </xf>
    <xf numFmtId="3" fontId="73" fillId="29" borderId="16" xfId="0" applyNumberFormat="1" applyFont="1" applyFill="1" applyBorder="1" applyAlignment="1">
      <alignment horizontal="left" vertical="center" wrapText="1"/>
    </xf>
    <xf numFmtId="2" fontId="79" fillId="29" borderId="15" xfId="0" applyNumberFormat="1" applyFont="1" applyFill="1" applyBorder="1" applyAlignment="1">
      <alignment horizontal="center" vertical="center" wrapText="1"/>
    </xf>
    <xf numFmtId="2" fontId="79" fillId="29" borderId="17" xfId="0" applyNumberFormat="1" applyFont="1" applyFill="1" applyBorder="1" applyAlignment="1">
      <alignment horizontal="center" vertical="center" wrapText="1"/>
    </xf>
    <xf numFmtId="2" fontId="79" fillId="29" borderId="16" xfId="0" applyNumberFormat="1" applyFont="1" applyFill="1" applyBorder="1" applyAlignment="1">
      <alignment horizontal="center" vertical="center" wrapText="1"/>
    </xf>
    <xf numFmtId="3" fontId="79" fillId="29" borderId="15" xfId="0" applyNumberFormat="1" applyFont="1" applyFill="1" applyBorder="1" applyAlignment="1">
      <alignment horizontal="center" vertical="center" wrapText="1" shrinkToFit="1"/>
    </xf>
    <xf numFmtId="3" fontId="79" fillId="29" borderId="16" xfId="0" applyNumberFormat="1" applyFont="1" applyFill="1" applyBorder="1" applyAlignment="1">
      <alignment horizontal="center" vertical="center" wrapText="1" shrinkToFit="1"/>
    </xf>
    <xf numFmtId="169" fontId="73" fillId="29" borderId="0" xfId="0" applyNumberFormat="1" applyFont="1" applyFill="1" applyAlignment="1">
      <alignment horizontal="center"/>
    </xf>
    <xf numFmtId="3" fontId="79" fillId="29" borderId="3" xfId="0" applyNumberFormat="1" applyFont="1" applyFill="1" applyBorder="1" applyAlignment="1">
      <alignment horizontal="left" vertical="center" wrapText="1"/>
    </xf>
    <xf numFmtId="3" fontId="73" fillId="29" borderId="3" xfId="0" applyNumberFormat="1" applyFont="1" applyFill="1" applyBorder="1" applyAlignment="1">
      <alignment horizontal="left" vertical="center" wrapText="1"/>
    </xf>
    <xf numFmtId="0" fontId="73" fillId="29" borderId="15" xfId="0" applyFont="1" applyFill="1" applyBorder="1" applyAlignment="1">
      <alignment horizontal="left"/>
    </xf>
    <xf numFmtId="0" fontId="73" fillId="29" borderId="17" xfId="0" applyFont="1" applyFill="1" applyBorder="1" applyAlignment="1">
      <alignment horizontal="left"/>
    </xf>
    <xf numFmtId="0" fontId="73" fillId="29" borderId="16" xfId="0" applyFont="1" applyFill="1" applyBorder="1" applyAlignment="1">
      <alignment horizontal="left"/>
    </xf>
    <xf numFmtId="173" fontId="73" fillId="29" borderId="15" xfId="0" applyNumberFormat="1" applyFont="1" applyFill="1" applyBorder="1" applyAlignment="1">
      <alignment horizontal="center" vertical="center" wrapText="1"/>
    </xf>
    <xf numFmtId="173" fontId="73" fillId="29" borderId="17" xfId="0" applyNumberFormat="1" applyFont="1" applyFill="1" applyBorder="1" applyAlignment="1">
      <alignment horizontal="center" vertical="center" wrapText="1"/>
    </xf>
    <xf numFmtId="173" fontId="73" fillId="29" borderId="16" xfId="0" applyNumberFormat="1" applyFont="1" applyFill="1" applyBorder="1" applyAlignment="1">
      <alignment horizontal="center" vertical="center" wrapText="1"/>
    </xf>
    <xf numFmtId="0" fontId="79" fillId="29" borderId="13" xfId="0" applyFont="1" applyFill="1" applyBorder="1" applyAlignment="1">
      <alignment horizontal="right" vertical="center"/>
    </xf>
    <xf numFmtId="0" fontId="79" fillId="29" borderId="18" xfId="0" applyFont="1" applyFill="1" applyBorder="1" applyAlignment="1">
      <alignment horizontal="center" vertical="center"/>
    </xf>
    <xf numFmtId="0" fontId="79" fillId="29" borderId="27" xfId="0" applyFont="1" applyFill="1" applyBorder="1" applyAlignment="1">
      <alignment horizontal="center" vertical="center"/>
    </xf>
    <xf numFmtId="0" fontId="79" fillId="29" borderId="28" xfId="0" applyFont="1" applyFill="1" applyBorder="1" applyAlignment="1">
      <alignment horizontal="center" vertical="center"/>
    </xf>
    <xf numFmtId="0" fontId="79" fillId="29" borderId="13" xfId="0" applyFont="1" applyFill="1" applyBorder="1" applyAlignment="1">
      <alignment horizontal="center" vertical="center"/>
    </xf>
    <xf numFmtId="0" fontId="79" fillId="29" borderId="29" xfId="0" applyFont="1" applyFill="1" applyBorder="1" applyAlignment="1">
      <alignment horizontal="center" vertical="center"/>
    </xf>
    <xf numFmtId="173" fontId="79" fillId="29" borderId="15" xfId="0" applyNumberFormat="1" applyFont="1" applyFill="1" applyBorder="1" applyAlignment="1">
      <alignment horizontal="center" vertical="center" wrapText="1"/>
    </xf>
    <xf numFmtId="173" fontId="79" fillId="29" borderId="17" xfId="0" applyNumberFormat="1" applyFont="1" applyFill="1" applyBorder="1" applyAlignment="1">
      <alignment horizontal="center" vertical="center" wrapText="1"/>
    </xf>
    <xf numFmtId="173" fontId="79" fillId="29" borderId="16" xfId="0" applyNumberFormat="1" applyFont="1" applyFill="1" applyBorder="1" applyAlignment="1">
      <alignment horizontal="center" vertical="center" wrapText="1"/>
    </xf>
    <xf numFmtId="179" fontId="79" fillId="29" borderId="15" xfId="0" applyNumberFormat="1" applyFont="1" applyFill="1" applyBorder="1" applyAlignment="1">
      <alignment horizontal="center" vertical="center" wrapText="1"/>
    </xf>
    <xf numFmtId="179" fontId="79" fillId="29" borderId="17" xfId="0" applyNumberFormat="1" applyFont="1" applyFill="1" applyBorder="1" applyAlignment="1">
      <alignment horizontal="center" vertical="center" wrapText="1"/>
    </xf>
    <xf numFmtId="179" fontId="79" fillId="29" borderId="16" xfId="0" applyNumberFormat="1" applyFont="1" applyFill="1" applyBorder="1" applyAlignment="1">
      <alignment horizontal="center" vertical="center" wrapText="1"/>
    </xf>
    <xf numFmtId="0" fontId="79" fillId="29" borderId="30" xfId="0" applyFont="1" applyFill="1" applyBorder="1" applyAlignment="1">
      <alignment horizontal="center" vertical="center" wrapText="1"/>
    </xf>
    <xf numFmtId="0" fontId="79" fillId="29" borderId="31" xfId="0" applyFont="1" applyFill="1" applyBorder="1" applyAlignment="1">
      <alignment horizontal="center" vertical="center" wrapText="1"/>
    </xf>
    <xf numFmtId="0" fontId="79" fillId="29" borderId="26" xfId="0" applyFont="1" applyFill="1" applyBorder="1" applyAlignment="1">
      <alignment horizontal="center" vertical="center" wrapText="1" shrinkToFit="1"/>
    </xf>
    <xf numFmtId="0" fontId="79" fillId="29" borderId="27" xfId="0" applyFont="1" applyFill="1" applyBorder="1" applyAlignment="1">
      <alignment horizontal="center" vertical="center" wrapText="1" shrinkToFit="1"/>
    </xf>
    <xf numFmtId="0" fontId="79" fillId="29" borderId="28" xfId="0" applyFont="1" applyFill="1" applyBorder="1" applyAlignment="1">
      <alignment horizontal="center" vertical="center" wrapText="1" shrinkToFit="1"/>
    </xf>
    <xf numFmtId="0" fontId="79" fillId="29" borderId="29" xfId="0" applyFont="1" applyFill="1" applyBorder="1" applyAlignment="1">
      <alignment horizontal="center" vertical="center" wrapText="1" shrinkToFit="1"/>
    </xf>
    <xf numFmtId="0" fontId="73" fillId="29" borderId="15" xfId="0" applyFont="1" applyFill="1" applyBorder="1" applyAlignment="1">
      <alignment horizontal="left" vertical="center" wrapText="1" shrinkToFit="1"/>
    </xf>
    <xf numFmtId="0" fontId="73" fillId="29" borderId="17" xfId="0" applyFont="1" applyFill="1" applyBorder="1" applyAlignment="1">
      <alignment horizontal="left" vertical="center" wrapText="1" shrinkToFit="1"/>
    </xf>
    <xf numFmtId="0" fontId="73" fillId="29" borderId="16" xfId="0" applyFont="1" applyFill="1" applyBorder="1" applyAlignment="1">
      <alignment horizontal="left" vertical="center" wrapText="1" shrinkToFit="1"/>
    </xf>
    <xf numFmtId="0" fontId="79" fillId="29" borderId="30" xfId="0" applyFont="1" applyFill="1" applyBorder="1" applyAlignment="1">
      <alignment horizontal="center" vertical="center" wrapText="1" shrinkToFit="1"/>
    </xf>
    <xf numFmtId="0" fontId="79" fillId="29" borderId="31" xfId="0" applyFont="1" applyFill="1" applyBorder="1" applyAlignment="1">
      <alignment horizontal="center" vertical="center" wrapText="1" shrinkToFit="1"/>
    </xf>
    <xf numFmtId="0" fontId="79" fillId="29" borderId="0" xfId="0" applyFont="1" applyFill="1" applyAlignment="1">
      <alignment horizontal="center" vertical="center" wrapText="1"/>
    </xf>
    <xf numFmtId="0" fontId="79" fillId="29" borderId="14" xfId="0" applyFont="1" applyFill="1" applyBorder="1" applyAlignment="1">
      <alignment horizontal="center" vertical="center" wrapText="1" shrinkToFit="1"/>
    </xf>
    <xf numFmtId="0" fontId="79" fillId="29" borderId="19" xfId="0" applyFont="1" applyFill="1" applyBorder="1" applyAlignment="1">
      <alignment horizontal="center" vertical="center" wrapText="1" shrinkToFit="1"/>
    </xf>
    <xf numFmtId="179" fontId="73" fillId="29" borderId="15" xfId="0" applyNumberFormat="1" applyFont="1" applyFill="1" applyBorder="1" applyAlignment="1">
      <alignment horizontal="center" vertical="center" wrapText="1"/>
    </xf>
    <xf numFmtId="179" fontId="73" fillId="29" borderId="17" xfId="0" applyNumberFormat="1" applyFont="1" applyFill="1" applyBorder="1" applyAlignment="1">
      <alignment horizontal="center" vertical="center" wrapText="1"/>
    </xf>
    <xf numFmtId="179" fontId="73" fillId="29" borderId="16" xfId="0" applyNumberFormat="1" applyFont="1" applyFill="1" applyBorder="1" applyAlignment="1">
      <alignment horizontal="center" vertical="center" wrapText="1"/>
    </xf>
    <xf numFmtId="3" fontId="79" fillId="29" borderId="3" xfId="0" applyNumberFormat="1" applyFont="1" applyFill="1" applyBorder="1" applyAlignment="1">
      <alignment horizontal="center" vertical="center" wrapText="1" shrinkToFit="1"/>
    </xf>
    <xf numFmtId="0" fontId="79" fillId="29" borderId="15" xfId="0" applyFont="1" applyFill="1" applyBorder="1" applyAlignment="1">
      <alignment horizontal="left" vertical="center" wrapText="1" shrinkToFit="1"/>
    </xf>
    <xf numFmtId="0" fontId="79" fillId="29" borderId="17" xfId="0" applyFont="1" applyFill="1" applyBorder="1" applyAlignment="1">
      <alignment horizontal="left" vertical="center" wrapText="1" shrinkToFit="1"/>
    </xf>
    <xf numFmtId="0" fontId="79" fillId="29" borderId="16" xfId="0" applyFont="1" applyFill="1" applyBorder="1" applyAlignment="1">
      <alignment horizontal="left" vertical="center" wrapText="1" shrinkToFit="1"/>
    </xf>
    <xf numFmtId="0" fontId="70" fillId="29" borderId="0" xfId="0" applyFont="1" applyFill="1" applyAlignment="1">
      <alignment vertical="center" wrapText="1"/>
    </xf>
    <xf numFmtId="0" fontId="0" fillId="29" borderId="0" xfId="0" applyFill="1" applyAlignment="1">
      <alignment vertical="center" wrapText="1"/>
    </xf>
    <xf numFmtId="0" fontId="79" fillId="29" borderId="0" xfId="0" applyFont="1" applyFill="1" applyAlignment="1">
      <alignment horizontal="right" vertical="center"/>
    </xf>
    <xf numFmtId="177" fontId="79" fillId="0" borderId="3" xfId="0" applyNumberFormat="1" applyFont="1" applyBorder="1" applyAlignment="1">
      <alignment horizontal="center" vertical="center" wrapText="1"/>
    </xf>
    <xf numFmtId="0" fontId="79" fillId="29" borderId="32" xfId="0" applyFont="1" applyFill="1" applyBorder="1" applyAlignment="1">
      <alignment horizontal="center" vertical="center" wrapText="1" shrinkToFit="1"/>
    </xf>
    <xf numFmtId="0" fontId="79" fillId="29" borderId="18" xfId="0" applyFont="1" applyFill="1" applyBorder="1" applyAlignment="1">
      <alignment horizontal="center" vertical="center" wrapText="1" shrinkToFit="1"/>
    </xf>
    <xf numFmtId="0" fontId="79" fillId="29" borderId="0" xfId="0" applyFont="1" applyFill="1" applyAlignment="1">
      <alignment horizontal="center" vertical="center" wrapText="1" shrinkToFit="1"/>
    </xf>
    <xf numFmtId="0" fontId="79" fillId="29" borderId="13" xfId="0" applyFont="1" applyFill="1" applyBorder="1" applyAlignment="1">
      <alignment horizontal="center" vertical="center" wrapText="1" shrinkToFit="1"/>
    </xf>
    <xf numFmtId="0" fontId="79" fillId="29" borderId="15" xfId="0" applyFont="1" applyFill="1" applyBorder="1" applyAlignment="1">
      <alignment horizontal="center"/>
    </xf>
    <xf numFmtId="0" fontId="79" fillId="29" borderId="16" xfId="0" applyFont="1" applyFill="1" applyBorder="1" applyAlignment="1">
      <alignment horizontal="center"/>
    </xf>
    <xf numFmtId="0" fontId="79" fillId="29" borderId="15" xfId="0" applyFont="1" applyFill="1" applyBorder="1" applyAlignment="1">
      <alignment horizontal="left" vertical="justify"/>
    </xf>
    <xf numFmtId="0" fontId="79" fillId="29" borderId="16" xfId="0" applyFont="1" applyFill="1" applyBorder="1" applyAlignment="1">
      <alignment horizontal="left" vertical="justify"/>
    </xf>
    <xf numFmtId="0" fontId="73" fillId="0" borderId="15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73" fillId="29" borderId="15" xfId="0" applyFont="1" applyFill="1" applyBorder="1" applyAlignment="1">
      <alignment horizontal="center" vertical="center" wrapText="1"/>
    </xf>
    <xf numFmtId="0" fontId="90" fillId="29" borderId="17" xfId="0" applyFont="1" applyFill="1" applyBorder="1" applyAlignment="1">
      <alignment horizontal="center" vertical="center"/>
    </xf>
    <xf numFmtId="0" fontId="90" fillId="29" borderId="16" xfId="0" applyFont="1" applyFill="1" applyBorder="1" applyAlignment="1">
      <alignment horizontal="center" vertical="center"/>
    </xf>
    <xf numFmtId="0" fontId="99" fillId="29" borderId="0" xfId="0" applyFont="1" applyFill="1" applyAlignment="1">
      <alignment horizontal="center" vertical="top"/>
    </xf>
    <xf numFmtId="0" fontId="73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246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0" fontId="72" fillId="29" borderId="0" xfId="0" applyNumberFormat="1" applyFont="1" applyFill="1" applyAlignment="1">
      <alignment horizontal="center" wrapText="1"/>
    </xf>
  </cellXfs>
  <cellStyles count="356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8" xr:uid="{00000000-0005-0000-0000-0000CE000000}"/>
    <cellStyle name="Вывод 3" xfId="209" xr:uid="{00000000-0005-0000-0000-0000CF000000}"/>
    <cellStyle name="Вычисление 2" xfId="210" xr:uid="{00000000-0005-0000-0000-0000D0000000}"/>
    <cellStyle name="Вычисление 3" xfId="211" xr:uid="{00000000-0005-0000-0000-0000D1000000}"/>
    <cellStyle name="Денежный 2" xfId="212" xr:uid="{00000000-0005-0000-0000-0000D2000000}"/>
    <cellStyle name="Заголовок 1 2" xfId="213" xr:uid="{00000000-0005-0000-0000-0000D3000000}"/>
    <cellStyle name="Заголовок 1 3" xfId="214" xr:uid="{00000000-0005-0000-0000-0000D4000000}"/>
    <cellStyle name="Заголовок 2 2" xfId="215" xr:uid="{00000000-0005-0000-0000-0000D5000000}"/>
    <cellStyle name="Заголовок 2 3" xfId="216" xr:uid="{00000000-0005-0000-0000-0000D6000000}"/>
    <cellStyle name="Заголовок 3 2" xfId="217" xr:uid="{00000000-0005-0000-0000-0000D7000000}"/>
    <cellStyle name="Заголовок 3 3" xfId="218" xr:uid="{00000000-0005-0000-0000-0000D8000000}"/>
    <cellStyle name="Заголовок 4 2" xfId="219" xr:uid="{00000000-0005-0000-0000-0000D9000000}"/>
    <cellStyle name="Заголовок 4 3" xfId="220" xr:uid="{00000000-0005-0000-0000-0000DA000000}"/>
    <cellStyle name="Итог 2" xfId="221" xr:uid="{00000000-0005-0000-0000-0000DB000000}"/>
    <cellStyle name="Итог 3" xfId="222" xr:uid="{00000000-0005-0000-0000-0000DC000000}"/>
    <cellStyle name="Контрольная ячейка 2" xfId="223" xr:uid="{00000000-0005-0000-0000-0000DD000000}"/>
    <cellStyle name="Контрольная ячейка 3" xfId="224" xr:uid="{00000000-0005-0000-0000-0000DE000000}"/>
    <cellStyle name="Название 2" xfId="225" xr:uid="{00000000-0005-0000-0000-0000DF000000}"/>
    <cellStyle name="Название 3" xfId="226" xr:uid="{00000000-0005-0000-0000-0000E0000000}"/>
    <cellStyle name="Нейтральный 2" xfId="227" xr:uid="{00000000-0005-0000-0000-0000E1000000}"/>
    <cellStyle name="Нейтральный 3" xfId="228" xr:uid="{00000000-0005-0000-0000-0000E2000000}"/>
    <cellStyle name="Обычный" xfId="0" builtinId="0"/>
    <cellStyle name="Обычный 10" xfId="229" xr:uid="{00000000-0005-0000-0000-0000E4000000}"/>
    <cellStyle name="Обычный 11" xfId="230" xr:uid="{00000000-0005-0000-0000-0000E5000000}"/>
    <cellStyle name="Обычный 12" xfId="231" xr:uid="{00000000-0005-0000-0000-0000E6000000}"/>
    <cellStyle name="Обычный 13" xfId="232" xr:uid="{00000000-0005-0000-0000-0000E7000000}"/>
    <cellStyle name="Обычный 14" xfId="233" xr:uid="{00000000-0005-0000-0000-0000E8000000}"/>
    <cellStyle name="Обычный 15" xfId="234" xr:uid="{00000000-0005-0000-0000-0000E9000000}"/>
    <cellStyle name="Обычный 16" xfId="235" xr:uid="{00000000-0005-0000-0000-0000EA000000}"/>
    <cellStyle name="Обычный 17" xfId="236" xr:uid="{00000000-0005-0000-0000-0000EB000000}"/>
    <cellStyle name="Обычный 18" xfId="237" xr:uid="{00000000-0005-0000-0000-0000EC000000}"/>
    <cellStyle name="Обычный 19" xfId="354" xr:uid="{00000000-0005-0000-0000-0000ED000000}"/>
    <cellStyle name="Обычный 2" xfId="238" xr:uid="{00000000-0005-0000-0000-0000EE000000}"/>
    <cellStyle name="Обычный 2 10" xfId="239" xr:uid="{00000000-0005-0000-0000-0000EF000000}"/>
    <cellStyle name="Обычный 2 11" xfId="240" xr:uid="{00000000-0005-0000-0000-0000F0000000}"/>
    <cellStyle name="Обычный 2 12" xfId="241" xr:uid="{00000000-0005-0000-0000-0000F1000000}"/>
    <cellStyle name="Обычный 2 13" xfId="242" xr:uid="{00000000-0005-0000-0000-0000F2000000}"/>
    <cellStyle name="Обычный 2 14" xfId="243" xr:uid="{00000000-0005-0000-0000-0000F3000000}"/>
    <cellStyle name="Обычный 2 15" xfId="244" xr:uid="{00000000-0005-0000-0000-0000F4000000}"/>
    <cellStyle name="Обычный 2 16" xfId="245" xr:uid="{00000000-0005-0000-0000-0000F5000000}"/>
    <cellStyle name="Обычный 2 2" xfId="246" xr:uid="{00000000-0005-0000-0000-0000F6000000}"/>
    <cellStyle name="Обычный 2 2 2" xfId="247" xr:uid="{00000000-0005-0000-0000-0000F7000000}"/>
    <cellStyle name="Обычный 2 2 3" xfId="248" xr:uid="{00000000-0005-0000-0000-0000F8000000}"/>
    <cellStyle name="Обычный 2 2_Расшифровка прочих" xfId="249" xr:uid="{00000000-0005-0000-0000-0000F9000000}"/>
    <cellStyle name="Обычный 2 3" xfId="250" xr:uid="{00000000-0005-0000-0000-0000FA000000}"/>
    <cellStyle name="Обычный 2 4" xfId="251" xr:uid="{00000000-0005-0000-0000-0000FB000000}"/>
    <cellStyle name="Обычный 2 5" xfId="252" xr:uid="{00000000-0005-0000-0000-0000FC000000}"/>
    <cellStyle name="Обычный 2 6" xfId="253" xr:uid="{00000000-0005-0000-0000-0000FD000000}"/>
    <cellStyle name="Обычный 2 7" xfId="254" xr:uid="{00000000-0005-0000-0000-0000FE000000}"/>
    <cellStyle name="Обычный 2 8" xfId="255" xr:uid="{00000000-0005-0000-0000-0000FF000000}"/>
    <cellStyle name="Обычный 2 9" xfId="256" xr:uid="{00000000-0005-0000-0000-000000010000}"/>
    <cellStyle name="Обычный 2_2604-2010" xfId="257" xr:uid="{00000000-0005-0000-0000-000001010000}"/>
    <cellStyle name="Обычный 3" xfId="258" xr:uid="{00000000-0005-0000-0000-000002010000}"/>
    <cellStyle name="Обычный 3 10" xfId="259" xr:uid="{00000000-0005-0000-0000-000003010000}"/>
    <cellStyle name="Обычный 3 11" xfId="260" xr:uid="{00000000-0005-0000-0000-000004010000}"/>
    <cellStyle name="Обычный 3 12" xfId="261" xr:uid="{00000000-0005-0000-0000-000005010000}"/>
    <cellStyle name="Обычный 3 13" xfId="262" xr:uid="{00000000-0005-0000-0000-000006010000}"/>
    <cellStyle name="Обычный 3 14" xfId="263" xr:uid="{00000000-0005-0000-0000-000007010000}"/>
    <cellStyle name="Обычный 3 2" xfId="264" xr:uid="{00000000-0005-0000-0000-000008010000}"/>
    <cellStyle name="Обычный 3 3" xfId="265" xr:uid="{00000000-0005-0000-0000-000009010000}"/>
    <cellStyle name="Обычный 3 4" xfId="266" xr:uid="{00000000-0005-0000-0000-00000A010000}"/>
    <cellStyle name="Обычный 3 5" xfId="267" xr:uid="{00000000-0005-0000-0000-00000B010000}"/>
    <cellStyle name="Обычный 3 6" xfId="268" xr:uid="{00000000-0005-0000-0000-00000C010000}"/>
    <cellStyle name="Обычный 3 7" xfId="269" xr:uid="{00000000-0005-0000-0000-00000D010000}"/>
    <cellStyle name="Обычный 3 8" xfId="270" xr:uid="{00000000-0005-0000-0000-00000E010000}"/>
    <cellStyle name="Обычный 3 9" xfId="271" xr:uid="{00000000-0005-0000-0000-00000F010000}"/>
    <cellStyle name="Обычный 3_Дефицит_7 млрд_0608_бс" xfId="272" xr:uid="{00000000-0005-0000-0000-000010010000}"/>
    <cellStyle name="Обычный 4" xfId="273" xr:uid="{00000000-0005-0000-0000-000011010000}"/>
    <cellStyle name="Обычный 5" xfId="274" xr:uid="{00000000-0005-0000-0000-000012010000}"/>
    <cellStyle name="Обычный 5 2" xfId="275" xr:uid="{00000000-0005-0000-0000-000013010000}"/>
    <cellStyle name="Обычный 6" xfId="276" xr:uid="{00000000-0005-0000-0000-000014010000}"/>
    <cellStyle name="Обычный 6 2" xfId="277" xr:uid="{00000000-0005-0000-0000-000015010000}"/>
    <cellStyle name="Обычный 6 3" xfId="278" xr:uid="{00000000-0005-0000-0000-000016010000}"/>
    <cellStyle name="Обычный 6 4" xfId="279" xr:uid="{00000000-0005-0000-0000-000017010000}"/>
    <cellStyle name="Обычный 6_Дефицит_7 млрд_0608_бс" xfId="280" xr:uid="{00000000-0005-0000-0000-000018010000}"/>
    <cellStyle name="Обычный 7" xfId="281" xr:uid="{00000000-0005-0000-0000-000019010000}"/>
    <cellStyle name="Обычный 7 2" xfId="282" xr:uid="{00000000-0005-0000-0000-00001A010000}"/>
    <cellStyle name="Обычный 8" xfId="283" xr:uid="{00000000-0005-0000-0000-00001B010000}"/>
    <cellStyle name="Обычный 9" xfId="284" xr:uid="{00000000-0005-0000-0000-00001C010000}"/>
    <cellStyle name="Обычный 9 2" xfId="285" xr:uid="{00000000-0005-0000-0000-00001D010000}"/>
    <cellStyle name="Плохой 2" xfId="286" xr:uid="{00000000-0005-0000-0000-00001E010000}"/>
    <cellStyle name="Плохой 3" xfId="287" xr:uid="{00000000-0005-0000-0000-00001F010000}"/>
    <cellStyle name="Пояснение 2" xfId="288" xr:uid="{00000000-0005-0000-0000-000020010000}"/>
    <cellStyle name="Пояснение 3" xfId="289" xr:uid="{00000000-0005-0000-0000-000021010000}"/>
    <cellStyle name="Примечание 2" xfId="290" xr:uid="{00000000-0005-0000-0000-000022010000}"/>
    <cellStyle name="Примечание 3" xfId="291" xr:uid="{00000000-0005-0000-0000-000023010000}"/>
    <cellStyle name="Процентный" xfId="207" builtinId="5"/>
    <cellStyle name="Процентный 2" xfId="292" xr:uid="{00000000-0005-0000-0000-000025010000}"/>
    <cellStyle name="Процентный 2 10" xfId="293" xr:uid="{00000000-0005-0000-0000-000026010000}"/>
    <cellStyle name="Процентный 2 11" xfId="294" xr:uid="{00000000-0005-0000-0000-000027010000}"/>
    <cellStyle name="Процентный 2 12" xfId="295" xr:uid="{00000000-0005-0000-0000-000028010000}"/>
    <cellStyle name="Процентный 2 13" xfId="296" xr:uid="{00000000-0005-0000-0000-000029010000}"/>
    <cellStyle name="Процентный 2 14" xfId="297" xr:uid="{00000000-0005-0000-0000-00002A010000}"/>
    <cellStyle name="Процентный 2 15" xfId="298" xr:uid="{00000000-0005-0000-0000-00002B010000}"/>
    <cellStyle name="Процентный 2 16" xfId="299" xr:uid="{00000000-0005-0000-0000-00002C010000}"/>
    <cellStyle name="Процентный 2 2" xfId="300" xr:uid="{00000000-0005-0000-0000-00002D010000}"/>
    <cellStyle name="Процентный 2 3" xfId="301" xr:uid="{00000000-0005-0000-0000-00002E010000}"/>
    <cellStyle name="Процентный 2 4" xfId="302" xr:uid="{00000000-0005-0000-0000-00002F010000}"/>
    <cellStyle name="Процентный 2 5" xfId="303" xr:uid="{00000000-0005-0000-0000-000030010000}"/>
    <cellStyle name="Процентный 2 6" xfId="304" xr:uid="{00000000-0005-0000-0000-000031010000}"/>
    <cellStyle name="Процентный 2 7" xfId="305" xr:uid="{00000000-0005-0000-0000-000032010000}"/>
    <cellStyle name="Процентный 2 8" xfId="306" xr:uid="{00000000-0005-0000-0000-000033010000}"/>
    <cellStyle name="Процентный 2 9" xfId="307" xr:uid="{00000000-0005-0000-0000-000034010000}"/>
    <cellStyle name="Процентный 3" xfId="308" xr:uid="{00000000-0005-0000-0000-000035010000}"/>
    <cellStyle name="Процентный 4" xfId="309" xr:uid="{00000000-0005-0000-0000-000036010000}"/>
    <cellStyle name="Процентный 4 2" xfId="310" xr:uid="{00000000-0005-0000-0000-000037010000}"/>
    <cellStyle name="Связанная ячейка 2" xfId="311" xr:uid="{00000000-0005-0000-0000-000038010000}"/>
    <cellStyle name="Связанная ячейка 3" xfId="312" xr:uid="{00000000-0005-0000-0000-000039010000}"/>
    <cellStyle name="Стиль 1" xfId="313" xr:uid="{00000000-0005-0000-0000-00003A010000}"/>
    <cellStyle name="Стиль 1 2" xfId="314" xr:uid="{00000000-0005-0000-0000-00003B010000}"/>
    <cellStyle name="Стиль 1 3" xfId="315" xr:uid="{00000000-0005-0000-0000-00003C010000}"/>
    <cellStyle name="Стиль 1 4" xfId="316" xr:uid="{00000000-0005-0000-0000-00003D010000}"/>
    <cellStyle name="Стиль 1 5" xfId="317" xr:uid="{00000000-0005-0000-0000-00003E010000}"/>
    <cellStyle name="Стиль 1 6" xfId="318" xr:uid="{00000000-0005-0000-0000-00003F010000}"/>
    <cellStyle name="Стиль 1 7" xfId="319" xr:uid="{00000000-0005-0000-0000-000040010000}"/>
    <cellStyle name="Текст предупреждения 2" xfId="320" xr:uid="{00000000-0005-0000-0000-000041010000}"/>
    <cellStyle name="Текст предупреждения 3" xfId="321" xr:uid="{00000000-0005-0000-0000-000042010000}"/>
    <cellStyle name="Тысячи [0]_1.62" xfId="322" xr:uid="{00000000-0005-0000-0000-000043010000}"/>
    <cellStyle name="Тысячи_1.62" xfId="323" xr:uid="{00000000-0005-0000-0000-000044010000}"/>
    <cellStyle name="Финансовый" xfId="355" builtinId="3"/>
    <cellStyle name="Финансовый 2" xfId="324" xr:uid="{00000000-0005-0000-0000-000046010000}"/>
    <cellStyle name="Финансовый 2 10" xfId="325" xr:uid="{00000000-0005-0000-0000-000047010000}"/>
    <cellStyle name="Финансовый 2 11" xfId="326" xr:uid="{00000000-0005-0000-0000-000048010000}"/>
    <cellStyle name="Финансовый 2 12" xfId="327" xr:uid="{00000000-0005-0000-0000-000049010000}"/>
    <cellStyle name="Финансовый 2 13" xfId="328" xr:uid="{00000000-0005-0000-0000-00004A010000}"/>
    <cellStyle name="Финансовый 2 14" xfId="329" xr:uid="{00000000-0005-0000-0000-00004B010000}"/>
    <cellStyle name="Финансовый 2 15" xfId="330" xr:uid="{00000000-0005-0000-0000-00004C010000}"/>
    <cellStyle name="Финансовый 2 16" xfId="331" xr:uid="{00000000-0005-0000-0000-00004D010000}"/>
    <cellStyle name="Финансовый 2 17" xfId="332" xr:uid="{00000000-0005-0000-0000-00004E010000}"/>
    <cellStyle name="Финансовый 2 2" xfId="333" xr:uid="{00000000-0005-0000-0000-00004F010000}"/>
    <cellStyle name="Финансовый 2 3" xfId="334" xr:uid="{00000000-0005-0000-0000-000050010000}"/>
    <cellStyle name="Финансовый 2 4" xfId="335" xr:uid="{00000000-0005-0000-0000-000051010000}"/>
    <cellStyle name="Финансовый 2 5" xfId="336" xr:uid="{00000000-0005-0000-0000-000052010000}"/>
    <cellStyle name="Финансовый 2 6" xfId="337" xr:uid="{00000000-0005-0000-0000-000053010000}"/>
    <cellStyle name="Финансовый 2 7" xfId="338" xr:uid="{00000000-0005-0000-0000-000054010000}"/>
    <cellStyle name="Финансовый 2 8" xfId="339" xr:uid="{00000000-0005-0000-0000-000055010000}"/>
    <cellStyle name="Финансовый 2 9" xfId="340" xr:uid="{00000000-0005-0000-0000-000056010000}"/>
    <cellStyle name="Финансовый 3" xfId="341" xr:uid="{00000000-0005-0000-0000-000057010000}"/>
    <cellStyle name="Финансовый 3 2" xfId="342" xr:uid="{00000000-0005-0000-0000-000058010000}"/>
    <cellStyle name="Финансовый 4" xfId="343" xr:uid="{00000000-0005-0000-0000-000059010000}"/>
    <cellStyle name="Финансовый 4 2" xfId="344" xr:uid="{00000000-0005-0000-0000-00005A010000}"/>
    <cellStyle name="Финансовый 4 3" xfId="345" xr:uid="{00000000-0005-0000-0000-00005B010000}"/>
    <cellStyle name="Финансовый 5" xfId="346" xr:uid="{00000000-0005-0000-0000-00005C010000}"/>
    <cellStyle name="Финансовый 6" xfId="347" xr:uid="{00000000-0005-0000-0000-00005D010000}"/>
    <cellStyle name="Финансовый 7" xfId="348" xr:uid="{00000000-0005-0000-0000-00005E010000}"/>
    <cellStyle name="Хороший 2" xfId="349" xr:uid="{00000000-0005-0000-0000-00005F010000}"/>
    <cellStyle name="Хороший 3" xfId="350" xr:uid="{00000000-0005-0000-0000-000060010000}"/>
    <cellStyle name="числовой" xfId="351" xr:uid="{00000000-0005-0000-0000-000061010000}"/>
    <cellStyle name="Ю" xfId="352" xr:uid="{00000000-0005-0000-0000-000062010000}"/>
    <cellStyle name="Ю-FreeSet_10" xfId="353" xr:uid="{00000000-0005-0000-0000-000063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попер_роз"/>
      <sheetName val="Inform"/>
      <sheetName val="L4"/>
      <sheetName val="L10"/>
      <sheetName val="KOEF"/>
      <sheetName val="База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  <sheetName val="_ф3"/>
      <sheetName val="_Ф4"/>
      <sheetName val="_Ф5"/>
      <sheetName val="Ф7_цены"/>
      <sheetName val="Ф8_цены"/>
      <sheetName val="МТР_Газ_України"/>
      <sheetName val="МТР_все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Ini"/>
      <sheetName val="Setup"/>
      <sheetName val="200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  <sheetName val="Ener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  <sheetName val="1993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  <sheetName val="рік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993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5"/>
  <sheetViews>
    <sheetView tabSelected="1" view="pageBreakPreview" topLeftCell="A106" zoomScale="70" zoomScaleNormal="70" zoomScaleSheetLayoutView="70" workbookViewId="0">
      <selection activeCell="F103" sqref="F103"/>
    </sheetView>
  </sheetViews>
  <sheetFormatPr defaultColWidth="9.140625" defaultRowHeight="18.75"/>
  <cols>
    <col min="1" max="1" width="95" style="14" customWidth="1"/>
    <col min="2" max="2" width="17.140625" style="13" customWidth="1"/>
    <col min="3" max="6" width="30.7109375" style="13" customWidth="1"/>
    <col min="7" max="7" width="25.7109375" style="13" customWidth="1"/>
    <col min="8" max="8" width="21.7109375" style="13" customWidth="1"/>
    <col min="9" max="9" width="10" style="14" customWidth="1"/>
    <col min="10" max="10" width="9.5703125" style="14" customWidth="1"/>
    <col min="11" max="16384" width="9.140625" style="14"/>
  </cols>
  <sheetData>
    <row r="1" spans="1:8" ht="29.25" customHeight="1">
      <c r="A1" s="156"/>
      <c r="B1" s="406"/>
      <c r="C1" s="406"/>
      <c r="D1" s="406"/>
      <c r="E1" s="406"/>
      <c r="F1" s="324"/>
      <c r="G1" s="200">
        <v>2022</v>
      </c>
      <c r="H1" s="201" t="s">
        <v>98</v>
      </c>
    </row>
    <row r="2" spans="1:8" ht="29.25" customHeight="1">
      <c r="A2" s="156" t="s">
        <v>14</v>
      </c>
      <c r="B2" s="406" t="s">
        <v>557</v>
      </c>
      <c r="C2" s="406"/>
      <c r="D2" s="406"/>
      <c r="E2" s="406"/>
      <c r="F2" s="262"/>
      <c r="G2" s="260" t="s">
        <v>558</v>
      </c>
      <c r="H2" s="201" t="s">
        <v>95</v>
      </c>
    </row>
    <row r="3" spans="1:8" ht="29.25" customHeight="1">
      <c r="A3" s="156" t="s">
        <v>15</v>
      </c>
      <c r="B3" s="406" t="s">
        <v>559</v>
      </c>
      <c r="C3" s="406"/>
      <c r="D3" s="406"/>
      <c r="E3" s="406"/>
      <c r="F3" s="262"/>
      <c r="G3" s="261">
        <v>150</v>
      </c>
      <c r="H3" s="201" t="s">
        <v>94</v>
      </c>
    </row>
    <row r="4" spans="1:8" ht="29.25" customHeight="1">
      <c r="A4" s="156" t="s">
        <v>20</v>
      </c>
      <c r="B4" s="406" t="s">
        <v>573</v>
      </c>
      <c r="C4" s="406"/>
      <c r="D4" s="406"/>
      <c r="E4" s="406"/>
      <c r="F4" s="262"/>
      <c r="G4" s="260" t="s">
        <v>560</v>
      </c>
      <c r="H4" s="201" t="s">
        <v>93</v>
      </c>
    </row>
    <row r="5" spans="1:8" ht="29.25" customHeight="1">
      <c r="A5" s="156" t="s">
        <v>407</v>
      </c>
      <c r="B5" s="406" t="s">
        <v>561</v>
      </c>
      <c r="C5" s="406"/>
      <c r="D5" s="406"/>
      <c r="E5" s="406"/>
      <c r="F5" s="262"/>
      <c r="G5" s="325"/>
      <c r="H5" s="201" t="s">
        <v>9</v>
      </c>
    </row>
    <row r="6" spans="1:8" ht="29.25" customHeight="1">
      <c r="A6" s="156" t="s">
        <v>17</v>
      </c>
      <c r="B6" s="406" t="s">
        <v>562</v>
      </c>
      <c r="C6" s="406"/>
      <c r="D6" s="406"/>
      <c r="E6" s="406"/>
      <c r="F6" s="262"/>
      <c r="G6" s="263"/>
      <c r="H6" s="201" t="s">
        <v>8</v>
      </c>
    </row>
    <row r="7" spans="1:8" ht="46.5" customHeight="1">
      <c r="A7" s="156" t="s">
        <v>16</v>
      </c>
      <c r="B7" s="406" t="s">
        <v>563</v>
      </c>
      <c r="C7" s="406"/>
      <c r="D7" s="406"/>
      <c r="E7" s="406"/>
      <c r="F7" s="262"/>
      <c r="G7" s="263"/>
      <c r="H7" s="201" t="s">
        <v>10</v>
      </c>
    </row>
    <row r="8" spans="1:8" ht="29.25" customHeight="1">
      <c r="A8" s="156" t="s">
        <v>410</v>
      </c>
      <c r="B8" s="406" t="s">
        <v>442</v>
      </c>
      <c r="C8" s="406"/>
      <c r="D8" s="406"/>
      <c r="E8" s="406"/>
      <c r="F8" s="415" t="s">
        <v>564</v>
      </c>
      <c r="G8" s="416"/>
      <c r="H8" s="202"/>
    </row>
    <row r="9" spans="1:8" ht="29.25" customHeight="1">
      <c r="A9" s="156" t="s">
        <v>21</v>
      </c>
      <c r="B9" s="406" t="s">
        <v>565</v>
      </c>
      <c r="C9" s="406"/>
      <c r="D9" s="406"/>
      <c r="E9" s="406"/>
      <c r="F9" s="417" t="s">
        <v>566</v>
      </c>
      <c r="G9" s="416"/>
      <c r="H9" s="200"/>
    </row>
    <row r="10" spans="1:8" ht="29.25" customHeight="1">
      <c r="A10" s="156" t="s">
        <v>81</v>
      </c>
      <c r="B10" s="406">
        <v>134</v>
      </c>
      <c r="C10" s="406"/>
      <c r="D10" s="406"/>
      <c r="E10" s="406"/>
      <c r="F10" s="262"/>
      <c r="G10" s="264"/>
      <c r="H10" s="201"/>
    </row>
    <row r="11" spans="1:8" ht="29.25" customHeight="1">
      <c r="A11" s="156" t="s">
        <v>11</v>
      </c>
      <c r="B11" s="406" t="s">
        <v>574</v>
      </c>
      <c r="C11" s="406"/>
      <c r="D11" s="406"/>
      <c r="E11" s="406"/>
      <c r="F11" s="262"/>
      <c r="G11" s="264"/>
      <c r="H11" s="201"/>
    </row>
    <row r="12" spans="1:8" ht="29.25" customHeight="1">
      <c r="A12" s="156" t="s">
        <v>12</v>
      </c>
      <c r="B12" s="406" t="s">
        <v>567</v>
      </c>
      <c r="C12" s="406"/>
      <c r="D12" s="406"/>
      <c r="E12" s="406"/>
      <c r="F12" s="262"/>
      <c r="G12" s="264"/>
      <c r="H12" s="201"/>
    </row>
    <row r="13" spans="1:8" ht="29.25" customHeight="1">
      <c r="A13" s="156" t="s">
        <v>13</v>
      </c>
      <c r="B13" s="414" t="s">
        <v>568</v>
      </c>
      <c r="C13" s="414"/>
      <c r="D13" s="414"/>
      <c r="E13" s="414"/>
      <c r="F13" s="326"/>
      <c r="G13" s="264"/>
      <c r="H13" s="201"/>
    </row>
    <row r="14" spans="1:8" ht="19.5" customHeight="1">
      <c r="A14" s="147"/>
      <c r="B14" s="14"/>
      <c r="C14" s="14"/>
      <c r="D14" s="14"/>
      <c r="E14" s="14"/>
      <c r="F14" s="14"/>
      <c r="G14" s="14"/>
      <c r="H14" s="14"/>
    </row>
    <row r="15" spans="1:8" ht="30.75" customHeight="1">
      <c r="A15" s="388" t="s">
        <v>136</v>
      </c>
      <c r="B15" s="388"/>
      <c r="C15" s="388"/>
      <c r="D15" s="388"/>
      <c r="E15" s="388"/>
      <c r="F15" s="388"/>
      <c r="G15" s="388"/>
      <c r="H15" s="388"/>
    </row>
    <row r="16" spans="1:8" ht="38.25" customHeight="1">
      <c r="A16" s="388" t="s">
        <v>575</v>
      </c>
      <c r="B16" s="388"/>
      <c r="C16" s="388"/>
      <c r="D16" s="388"/>
      <c r="E16" s="388"/>
      <c r="F16" s="388"/>
      <c r="G16" s="388"/>
      <c r="H16" s="388"/>
    </row>
    <row r="17" spans="1:8" ht="20.25">
      <c r="A17" s="388" t="s">
        <v>431</v>
      </c>
      <c r="B17" s="388"/>
      <c r="C17" s="388"/>
      <c r="D17" s="388"/>
      <c r="E17" s="388"/>
      <c r="F17" s="388"/>
      <c r="G17" s="388"/>
      <c r="H17" s="388"/>
    </row>
    <row r="18" spans="1:8" ht="23.25" customHeight="1">
      <c r="A18" s="404"/>
      <c r="B18" s="404"/>
      <c r="C18" s="404"/>
      <c r="D18" s="404"/>
      <c r="E18" s="404"/>
      <c r="F18" s="404"/>
      <c r="G18" s="404"/>
      <c r="H18" s="404"/>
    </row>
    <row r="19" spans="1:8" ht="31.5" customHeight="1">
      <c r="A19" s="405" t="s">
        <v>122</v>
      </c>
      <c r="B19" s="405"/>
      <c r="C19" s="405"/>
      <c r="D19" s="405"/>
      <c r="E19" s="405"/>
      <c r="F19" s="405"/>
      <c r="G19" s="405"/>
      <c r="H19" s="405"/>
    </row>
    <row r="20" spans="1:8" ht="29.25" customHeight="1">
      <c r="B20" s="147"/>
      <c r="C20" s="147"/>
      <c r="D20" s="147"/>
      <c r="E20" s="147"/>
      <c r="F20" s="147"/>
      <c r="G20" s="147"/>
      <c r="H20" s="13" t="s">
        <v>350</v>
      </c>
    </row>
    <row r="21" spans="1:8" ht="43.5" customHeight="1">
      <c r="A21" s="402" t="s">
        <v>154</v>
      </c>
      <c r="B21" s="403" t="s">
        <v>18</v>
      </c>
      <c r="C21" s="403" t="s">
        <v>135</v>
      </c>
      <c r="D21" s="403"/>
      <c r="E21" s="413" t="s">
        <v>434</v>
      </c>
      <c r="F21" s="413"/>
      <c r="G21" s="413"/>
      <c r="H21" s="413"/>
    </row>
    <row r="22" spans="1:8" ht="51" customHeight="1">
      <c r="A22" s="402"/>
      <c r="B22" s="403"/>
      <c r="C22" s="143" t="s">
        <v>432</v>
      </c>
      <c r="D22" s="143" t="s">
        <v>433</v>
      </c>
      <c r="E22" s="145" t="s">
        <v>145</v>
      </c>
      <c r="F22" s="145" t="s">
        <v>141</v>
      </c>
      <c r="G22" s="145" t="s">
        <v>151</v>
      </c>
      <c r="H22" s="145" t="s">
        <v>152</v>
      </c>
    </row>
    <row r="23" spans="1:8" ht="28.5" customHeight="1" thickBot="1">
      <c r="A23" s="77">
        <v>1</v>
      </c>
      <c r="B23" s="143">
        <v>2</v>
      </c>
      <c r="C23" s="77">
        <v>3</v>
      </c>
      <c r="D23" s="143">
        <v>4</v>
      </c>
      <c r="E23" s="77">
        <v>5</v>
      </c>
      <c r="F23" s="143">
        <v>6</v>
      </c>
      <c r="G23" s="77">
        <v>7</v>
      </c>
      <c r="H23" s="143">
        <v>8</v>
      </c>
    </row>
    <row r="24" spans="1:8" s="33" customFormat="1" ht="33" customHeight="1" thickBot="1">
      <c r="A24" s="410" t="s">
        <v>75</v>
      </c>
      <c r="B24" s="411"/>
      <c r="C24" s="411"/>
      <c r="D24" s="411"/>
      <c r="E24" s="411"/>
      <c r="F24" s="411"/>
      <c r="G24" s="411"/>
      <c r="H24" s="412"/>
    </row>
    <row r="25" spans="1:8" s="33" customFormat="1" ht="30.75" customHeight="1">
      <c r="A25" s="157" t="s">
        <v>123</v>
      </c>
      <c r="B25" s="158">
        <v>1000</v>
      </c>
      <c r="C25" s="265">
        <f>'I. Фін результат'!C8</f>
        <v>28176</v>
      </c>
      <c r="D25" s="265">
        <f>'I. Фін результат'!D8</f>
        <v>28573</v>
      </c>
      <c r="E25" s="265">
        <f>'I. Фін результат'!E8</f>
        <v>29155</v>
      </c>
      <c r="F25" s="265">
        <f>'I. Фін результат'!F8</f>
        <v>28573</v>
      </c>
      <c r="G25" s="265">
        <f t="shared" ref="G25:G35" si="0">IF(F25="(    )",0,F25)-IF(E25="(    )",0,E25)</f>
        <v>-582</v>
      </c>
      <c r="H25" s="235">
        <f t="shared" ref="H25:H35" si="1">IF(IF(E25="(    )",0,E25)=0,0,IF(F25="(    )",0,F25)/IF(E25="(    )",0,E25))*100</f>
        <v>98.003772937746518</v>
      </c>
    </row>
    <row r="26" spans="1:8" s="33" customFormat="1" ht="30.75" customHeight="1">
      <c r="A26" s="157" t="s">
        <v>110</v>
      </c>
      <c r="B26" s="158">
        <v>1010</v>
      </c>
      <c r="C26" s="265">
        <f>'I. Фін результат'!C9</f>
        <v>-28427</v>
      </c>
      <c r="D26" s="265">
        <f>'I. Фін результат'!D9</f>
        <v>-28521</v>
      </c>
      <c r="E26" s="265">
        <f>'I. Фін результат'!E9</f>
        <v>-28313</v>
      </c>
      <c r="F26" s="265">
        <f>'I. Фін результат'!F9</f>
        <v>-28521</v>
      </c>
      <c r="G26" s="265">
        <f t="shared" si="0"/>
        <v>-208</v>
      </c>
      <c r="H26" s="235">
        <f t="shared" si="1"/>
        <v>100.73464486278387</v>
      </c>
    </row>
    <row r="27" spans="1:8" s="33" customFormat="1" ht="29.25" customHeight="1">
      <c r="A27" s="111" t="s">
        <v>146</v>
      </c>
      <c r="B27" s="112">
        <v>1020</v>
      </c>
      <c r="C27" s="266">
        <f>SUM(C25:C26)</f>
        <v>-251</v>
      </c>
      <c r="D27" s="266">
        <f t="shared" ref="D27:F27" si="2">SUM(D25:D26)</f>
        <v>52</v>
      </c>
      <c r="E27" s="266">
        <f t="shared" si="2"/>
        <v>842</v>
      </c>
      <c r="F27" s="266">
        <f t="shared" si="2"/>
        <v>52</v>
      </c>
      <c r="G27" s="151">
        <f t="shared" si="0"/>
        <v>-790</v>
      </c>
      <c r="H27" s="236">
        <f t="shared" si="1"/>
        <v>6.1757719714964372</v>
      </c>
    </row>
    <row r="28" spans="1:8" s="33" customFormat="1" ht="30.75" customHeight="1">
      <c r="A28" s="157" t="s">
        <v>351</v>
      </c>
      <c r="B28" s="158">
        <v>1030</v>
      </c>
      <c r="C28" s="265">
        <f>'I. Фін результат'!C19</f>
        <v>-3445</v>
      </c>
      <c r="D28" s="265">
        <f>'I. Фін результат'!D19</f>
        <v>-3332</v>
      </c>
      <c r="E28" s="265">
        <f>'I. Фін результат'!E19</f>
        <v>-3335</v>
      </c>
      <c r="F28" s="265">
        <f>'I. Фін результат'!F19</f>
        <v>-3332</v>
      </c>
      <c r="G28" s="265">
        <f t="shared" si="0"/>
        <v>3</v>
      </c>
      <c r="H28" s="235">
        <f t="shared" si="1"/>
        <v>99.910044977511248</v>
      </c>
    </row>
    <row r="29" spans="1:8" s="33" customFormat="1" ht="30.75" customHeight="1">
      <c r="A29" s="157" t="s">
        <v>99</v>
      </c>
      <c r="B29" s="158">
        <v>1060</v>
      </c>
      <c r="C29" s="265">
        <f>'I. Фін результат'!C40</f>
        <v>-20</v>
      </c>
      <c r="D29" s="265">
        <f>'I. Фін результат'!D40</f>
        <v>0</v>
      </c>
      <c r="E29" s="265">
        <f>'I. Фін результат'!E40</f>
        <v>-16</v>
      </c>
      <c r="F29" s="265">
        <f>'I. Фін результат'!F40</f>
        <v>0</v>
      </c>
      <c r="G29" s="265">
        <f t="shared" si="0"/>
        <v>16</v>
      </c>
      <c r="H29" s="235">
        <f t="shared" si="1"/>
        <v>0</v>
      </c>
    </row>
    <row r="30" spans="1:8" s="33" customFormat="1" ht="30.75" customHeight="1">
      <c r="A30" s="157" t="s">
        <v>352</v>
      </c>
      <c r="B30" s="158">
        <v>1070</v>
      </c>
      <c r="C30" s="265">
        <f>'I. Фін результат'!C48</f>
        <v>1092</v>
      </c>
      <c r="D30" s="265">
        <f>'I. Фін результат'!D48</f>
        <v>689</v>
      </c>
      <c r="E30" s="265">
        <f>'I. Фін результат'!E48</f>
        <v>986</v>
      </c>
      <c r="F30" s="265">
        <f>'I. Фін результат'!F48</f>
        <v>689</v>
      </c>
      <c r="G30" s="265">
        <f t="shared" si="0"/>
        <v>-297</v>
      </c>
      <c r="H30" s="235">
        <f t="shared" si="1"/>
        <v>69.878296146044633</v>
      </c>
    </row>
    <row r="31" spans="1:8" s="33" customFormat="1" ht="30.75" customHeight="1">
      <c r="A31" s="157" t="s">
        <v>27</v>
      </c>
      <c r="B31" s="158">
        <v>1080</v>
      </c>
      <c r="C31" s="265">
        <f>'I. Фін результат'!C52</f>
        <v>-238</v>
      </c>
      <c r="D31" s="265">
        <f>'I. Фін результат'!D52</f>
        <v>-459</v>
      </c>
      <c r="E31" s="265">
        <f>'I. Фін результат'!E52</f>
        <v>-104</v>
      </c>
      <c r="F31" s="265">
        <f>'I. Фін результат'!F52</f>
        <v>-459</v>
      </c>
      <c r="G31" s="265">
        <f t="shared" si="0"/>
        <v>-355</v>
      </c>
      <c r="H31" s="235">
        <f t="shared" si="1"/>
        <v>441.34615384615381</v>
      </c>
    </row>
    <row r="32" spans="1:8" s="33" customFormat="1" ht="29.25" customHeight="1">
      <c r="A32" s="111" t="s">
        <v>4</v>
      </c>
      <c r="B32" s="112">
        <v>1100</v>
      </c>
      <c r="C32" s="266">
        <f>SUM(C27:C31)</f>
        <v>-2862</v>
      </c>
      <c r="D32" s="266">
        <f t="shared" ref="D32:F32" si="3">SUM(D27:D31)</f>
        <v>-3050</v>
      </c>
      <c r="E32" s="266">
        <f t="shared" si="3"/>
        <v>-1627</v>
      </c>
      <c r="F32" s="266">
        <f t="shared" si="3"/>
        <v>-3050</v>
      </c>
      <c r="G32" s="151">
        <f t="shared" si="0"/>
        <v>-1423</v>
      </c>
      <c r="H32" s="236">
        <f t="shared" si="1"/>
        <v>187.46158574062693</v>
      </c>
    </row>
    <row r="33" spans="1:8" s="33" customFormat="1" ht="26.25" customHeight="1">
      <c r="A33" s="114" t="s">
        <v>100</v>
      </c>
      <c r="B33" s="112">
        <v>1310</v>
      </c>
      <c r="C33" s="266">
        <f>'I. Фін результат'!C88</f>
        <v>-1282</v>
      </c>
      <c r="D33" s="266">
        <f>'I. Фін результат'!D88</f>
        <v>-1160</v>
      </c>
      <c r="E33" s="266">
        <f>'I. Фін результат'!E88</f>
        <v>303</v>
      </c>
      <c r="F33" s="266">
        <f>'I. Фін результат'!F88</f>
        <v>-1160</v>
      </c>
      <c r="G33" s="151">
        <f t="shared" si="0"/>
        <v>-1463</v>
      </c>
      <c r="H33" s="236">
        <f t="shared" si="1"/>
        <v>-382.83828382838283</v>
      </c>
    </row>
    <row r="34" spans="1:8" s="33" customFormat="1" ht="29.25" customHeight="1">
      <c r="A34" s="111" t="s">
        <v>132</v>
      </c>
      <c r="B34" s="112">
        <v>5010</v>
      </c>
      <c r="C34" s="304">
        <f>IF(C25=0,0,C33/C25*100)</f>
        <v>-4.5499716070414538</v>
      </c>
      <c r="D34" s="304">
        <f t="shared" ref="D34:F34" si="4">IF(D25=0,0,D33/D25*100)</f>
        <v>-4.0597767122808239</v>
      </c>
      <c r="E34" s="304">
        <f t="shared" si="4"/>
        <v>1.0392728519979422</v>
      </c>
      <c r="F34" s="304">
        <f t="shared" si="4"/>
        <v>-4.0597767122808239</v>
      </c>
      <c r="G34" s="84">
        <f t="shared" si="0"/>
        <v>-5.0990495642787659</v>
      </c>
      <c r="H34" s="236">
        <f t="shared" si="1"/>
        <v>-390.63627078068453</v>
      </c>
    </row>
    <row r="35" spans="1:8" s="33" customFormat="1" ht="30.75" customHeight="1">
      <c r="A35" s="157" t="s">
        <v>188</v>
      </c>
      <c r="B35" s="158">
        <v>1110</v>
      </c>
      <c r="C35" s="265">
        <f>'I. Фін результат'!C60</f>
        <v>0</v>
      </c>
      <c r="D35" s="265">
        <f>'I. Фін результат'!D60</f>
        <v>0</v>
      </c>
      <c r="E35" s="265">
        <f>'I. Фін результат'!E60</f>
        <v>0</v>
      </c>
      <c r="F35" s="265">
        <f>'I. Фін результат'!F60</f>
        <v>0</v>
      </c>
      <c r="G35" s="265">
        <f t="shared" si="0"/>
        <v>0</v>
      </c>
      <c r="H35" s="235">
        <f t="shared" si="1"/>
        <v>0</v>
      </c>
    </row>
    <row r="36" spans="1:8" s="33" customFormat="1" ht="30.75" customHeight="1">
      <c r="A36" s="157" t="s">
        <v>189</v>
      </c>
      <c r="B36" s="158">
        <v>1120</v>
      </c>
      <c r="C36" s="265" t="str">
        <f>'I. Фін результат'!C61</f>
        <v>(    )</v>
      </c>
      <c r="D36" s="265" t="str">
        <f>'I. Фін результат'!D61</f>
        <v>(    )</v>
      </c>
      <c r="E36" s="265" t="str">
        <f>'I. Фін результат'!E61</f>
        <v>(    )</v>
      </c>
      <c r="F36" s="265" t="str">
        <f>'I. Фін результат'!F61</f>
        <v>(    )</v>
      </c>
      <c r="G36" s="267">
        <f t="shared" ref="G36" si="5">IF(F36="(    )",0,F36)-IF(E36="(    )",0,E36)</f>
        <v>0</v>
      </c>
      <c r="H36" s="237">
        <f>IF(IF(E36="(    )",0,E36)=0,0,IF(F36="(    )",0,F36)/IF(E36="(    )",0,E36))*100</f>
        <v>0</v>
      </c>
    </row>
    <row r="37" spans="1:8" s="33" customFormat="1" ht="30.75" customHeight="1">
      <c r="A37" s="157" t="s">
        <v>190</v>
      </c>
      <c r="B37" s="158">
        <v>1130</v>
      </c>
      <c r="C37" s="265">
        <f>'I. Фін результат'!C62</f>
        <v>0</v>
      </c>
      <c r="D37" s="265">
        <f>'I. Фін результат'!D62</f>
        <v>0</v>
      </c>
      <c r="E37" s="265">
        <f>'I. Фін результат'!E62</f>
        <v>0</v>
      </c>
      <c r="F37" s="265">
        <f>'I. Фін результат'!F62</f>
        <v>0</v>
      </c>
      <c r="G37" s="265">
        <f t="shared" ref="G37:G58" si="6">IF(F37="(    )",0,F37)-IF(E37="(    )",0,E37)</f>
        <v>0</v>
      </c>
      <c r="H37" s="235">
        <f t="shared" ref="H37:H58" si="7">IF(IF(E37="(    )",0,E37)=0,0,IF(F37="(    )",0,F37)/IF(E37="(    )",0,E37))*100</f>
        <v>0</v>
      </c>
    </row>
    <row r="38" spans="1:8" s="33" customFormat="1" ht="30.75" customHeight="1">
      <c r="A38" s="157" t="s">
        <v>191</v>
      </c>
      <c r="B38" s="158">
        <v>1140</v>
      </c>
      <c r="C38" s="265" t="str">
        <f>'I. Фін результат'!C63</f>
        <v>(    )</v>
      </c>
      <c r="D38" s="265" t="str">
        <f>'I. Фін результат'!D63</f>
        <v>(    )</v>
      </c>
      <c r="E38" s="265" t="str">
        <f>'I. Фін результат'!E63</f>
        <v>(    )</v>
      </c>
      <c r="F38" s="265" t="str">
        <f>'I. Фін результат'!F63</f>
        <v>(    )</v>
      </c>
      <c r="G38" s="151">
        <f t="shared" si="6"/>
        <v>0</v>
      </c>
      <c r="H38" s="235">
        <f t="shared" si="7"/>
        <v>0</v>
      </c>
    </row>
    <row r="39" spans="1:8" s="33" customFormat="1" ht="30.75" customHeight="1">
      <c r="A39" s="157" t="s">
        <v>353</v>
      </c>
      <c r="B39" s="158">
        <v>1150</v>
      </c>
      <c r="C39" s="265">
        <f>'I. Фін результат'!C64</f>
        <v>2900</v>
      </c>
      <c r="D39" s="265">
        <f>'I. Фін результат'!D64</f>
        <v>3056</v>
      </c>
      <c r="E39" s="265">
        <f>'I. Фін результат'!E64</f>
        <v>1645</v>
      </c>
      <c r="F39" s="265">
        <f>'I. Фін результат'!F64</f>
        <v>3056</v>
      </c>
      <c r="G39" s="258">
        <f t="shared" si="6"/>
        <v>1411</v>
      </c>
      <c r="H39" s="235">
        <f t="shared" si="7"/>
        <v>185.77507598784194</v>
      </c>
    </row>
    <row r="40" spans="1:8" s="33" customFormat="1" ht="30.75" customHeight="1">
      <c r="A40" s="157" t="s">
        <v>354</v>
      </c>
      <c r="B40" s="158">
        <v>1160</v>
      </c>
      <c r="C40" s="265">
        <f>'I. Фін результат'!C67</f>
        <v>-22</v>
      </c>
      <c r="D40" s="265">
        <f>'I. Фін результат'!D67</f>
        <v>0</v>
      </c>
      <c r="E40" s="265">
        <f>'I. Фін результат'!E67</f>
        <v>0</v>
      </c>
      <c r="F40" s="265">
        <f>'I. Фін результат'!F67</f>
        <v>0</v>
      </c>
      <c r="G40" s="258">
        <f t="shared" si="6"/>
        <v>0</v>
      </c>
      <c r="H40" s="235">
        <f t="shared" si="7"/>
        <v>0</v>
      </c>
    </row>
    <row r="41" spans="1:8" s="33" customFormat="1" ht="29.25" customHeight="1">
      <c r="A41" s="111" t="s">
        <v>74</v>
      </c>
      <c r="B41" s="112">
        <v>1170</v>
      </c>
      <c r="C41" s="266">
        <f>SUM(C32,C35:C40)</f>
        <v>16</v>
      </c>
      <c r="D41" s="266">
        <f t="shared" ref="D41:F41" si="8">SUM(D32,D35:D40)</f>
        <v>6</v>
      </c>
      <c r="E41" s="266">
        <f t="shared" si="8"/>
        <v>18</v>
      </c>
      <c r="F41" s="266">
        <f t="shared" si="8"/>
        <v>6</v>
      </c>
      <c r="G41" s="151">
        <f t="shared" si="6"/>
        <v>-12</v>
      </c>
      <c r="H41" s="236">
        <f t="shared" si="7"/>
        <v>33.333333333333329</v>
      </c>
    </row>
    <row r="42" spans="1:8" s="33" customFormat="1" ht="30.75" customHeight="1">
      <c r="A42" s="157" t="s">
        <v>198</v>
      </c>
      <c r="B42" s="158">
        <v>1180</v>
      </c>
      <c r="C42" s="265">
        <f>'I. Фін результат'!C71</f>
        <v>-3</v>
      </c>
      <c r="D42" s="265">
        <f>'I. Фін результат'!D71</f>
        <v>-1</v>
      </c>
      <c r="E42" s="265">
        <f>'I. Фін результат'!E71</f>
        <v>-3</v>
      </c>
      <c r="F42" s="265">
        <f>'I. Фін результат'!F71</f>
        <v>-1</v>
      </c>
      <c r="G42" s="258">
        <f t="shared" si="6"/>
        <v>2</v>
      </c>
      <c r="H42" s="235">
        <f t="shared" si="7"/>
        <v>33.333333333333329</v>
      </c>
    </row>
    <row r="43" spans="1:8" s="33" customFormat="1" ht="30.75" customHeight="1">
      <c r="A43" s="157" t="s">
        <v>199</v>
      </c>
      <c r="B43" s="158">
        <v>1181</v>
      </c>
      <c r="C43" s="265">
        <f>'I. Фін результат'!C72</f>
        <v>0</v>
      </c>
      <c r="D43" s="265">
        <f>'I. Фін результат'!D72</f>
        <v>0</v>
      </c>
      <c r="E43" s="265">
        <f>'I. Фін результат'!E72</f>
        <v>0</v>
      </c>
      <c r="F43" s="265">
        <f>'I. Фін результат'!F72</f>
        <v>0</v>
      </c>
      <c r="G43" s="265">
        <f t="shared" si="6"/>
        <v>0</v>
      </c>
      <c r="H43" s="235">
        <f t="shared" si="7"/>
        <v>0</v>
      </c>
    </row>
    <row r="44" spans="1:8" s="33" customFormat="1" ht="30.75" customHeight="1">
      <c r="A44" s="157" t="s">
        <v>200</v>
      </c>
      <c r="B44" s="158">
        <v>1190</v>
      </c>
      <c r="C44" s="265">
        <f>'I. Фін результат'!C73</f>
        <v>0</v>
      </c>
      <c r="D44" s="265">
        <f>'I. Фін результат'!D73</f>
        <v>0</v>
      </c>
      <c r="E44" s="265">
        <f>'I. Фін результат'!E73</f>
        <v>0</v>
      </c>
      <c r="F44" s="265">
        <f>'I. Фін результат'!F73</f>
        <v>0</v>
      </c>
      <c r="G44" s="265">
        <f t="shared" si="6"/>
        <v>0</v>
      </c>
      <c r="H44" s="235">
        <f t="shared" si="7"/>
        <v>0</v>
      </c>
    </row>
    <row r="45" spans="1:8" s="33" customFormat="1" ht="30.75" customHeight="1">
      <c r="A45" s="157" t="s">
        <v>201</v>
      </c>
      <c r="B45" s="158">
        <v>1191</v>
      </c>
      <c r="C45" s="265" t="str">
        <f>'I. Фін результат'!C74</f>
        <v>(    )</v>
      </c>
      <c r="D45" s="265" t="str">
        <f>'I. Фін результат'!D74</f>
        <v>(    )</v>
      </c>
      <c r="E45" s="265" t="str">
        <f>'I. Фін результат'!E74</f>
        <v>(    )</v>
      </c>
      <c r="F45" s="265" t="str">
        <f>'I. Фін результат'!F74</f>
        <v>(    )</v>
      </c>
      <c r="G45" s="265">
        <f t="shared" si="6"/>
        <v>0</v>
      </c>
      <c r="H45" s="235">
        <f t="shared" si="7"/>
        <v>0</v>
      </c>
    </row>
    <row r="46" spans="1:8" s="33" customFormat="1" ht="29.25" customHeight="1">
      <c r="A46" s="111" t="s">
        <v>232</v>
      </c>
      <c r="B46" s="112">
        <v>1200</v>
      </c>
      <c r="C46" s="266">
        <f>SUM(C41:C45)</f>
        <v>13</v>
      </c>
      <c r="D46" s="266">
        <f t="shared" ref="D46:F46" si="9">SUM(D41:D45)</f>
        <v>5</v>
      </c>
      <c r="E46" s="266">
        <f>SUM(E41:E45)</f>
        <v>15</v>
      </c>
      <c r="F46" s="266">
        <f t="shared" si="9"/>
        <v>5</v>
      </c>
      <c r="G46" s="151">
        <f t="shared" si="6"/>
        <v>-10</v>
      </c>
      <c r="H46" s="236">
        <f t="shared" si="7"/>
        <v>33.333333333333329</v>
      </c>
    </row>
    <row r="47" spans="1:8" s="33" customFormat="1" ht="30.75" customHeight="1">
      <c r="A47" s="157" t="s">
        <v>319</v>
      </c>
      <c r="B47" s="158">
        <v>1201</v>
      </c>
      <c r="C47" s="265">
        <f>'I. Фін результат'!C76</f>
        <v>13</v>
      </c>
      <c r="D47" s="265">
        <f>'I. Фін результат'!D76</f>
        <v>5</v>
      </c>
      <c r="E47" s="265">
        <f>'I. Фін результат'!E76</f>
        <v>15</v>
      </c>
      <c r="F47" s="265">
        <f>'I. Фін результат'!F76</f>
        <v>5</v>
      </c>
      <c r="G47" s="258">
        <f t="shared" si="6"/>
        <v>-10</v>
      </c>
      <c r="H47" s="235">
        <f t="shared" si="7"/>
        <v>33.333333333333329</v>
      </c>
    </row>
    <row r="48" spans="1:8" s="33" customFormat="1" ht="30.75" customHeight="1">
      <c r="A48" s="157" t="s">
        <v>320</v>
      </c>
      <c r="B48" s="158">
        <v>1202</v>
      </c>
      <c r="C48" s="265" t="str">
        <f>'I. Фін результат'!C77</f>
        <v/>
      </c>
      <c r="D48" s="265" t="str">
        <f>'I. Фін результат'!D77</f>
        <v/>
      </c>
      <c r="E48" s="265" t="str">
        <f>'I. Фін результат'!E77</f>
        <v/>
      </c>
      <c r="F48" s="265" t="str">
        <f>'I. Фін результат'!F77</f>
        <v/>
      </c>
      <c r="G48" s="267">
        <f>IF(F48="",0,F48)-IF(E48="",0,E48)</f>
        <v>0</v>
      </c>
      <c r="H48" s="237">
        <f>IF(IF(E48="",0,E48)=0,0,IF(F48="",0,F48)/IF(E48="",0,E48))*100</f>
        <v>0</v>
      </c>
    </row>
    <row r="49" spans="1:8" s="33" customFormat="1" ht="29.25" customHeight="1">
      <c r="A49" s="111" t="s">
        <v>19</v>
      </c>
      <c r="B49" s="112">
        <v>1210</v>
      </c>
      <c r="C49" s="266">
        <f>SUM(C25,C30,C35,C37,C39,C43,C44)</f>
        <v>32168</v>
      </c>
      <c r="D49" s="266">
        <f>SUM(D25,D30,D35,D37,D39,D43,D44)</f>
        <v>32318</v>
      </c>
      <c r="E49" s="266">
        <f>SUM(E25,E30,E35,E37,E39,E43,E44)</f>
        <v>31786</v>
      </c>
      <c r="F49" s="266">
        <f>SUM(F25,F30,F35,F37,F39,F43,F44)</f>
        <v>32318</v>
      </c>
      <c r="G49" s="151">
        <f t="shared" si="6"/>
        <v>532</v>
      </c>
      <c r="H49" s="236">
        <f t="shared" si="7"/>
        <v>101.67369282073868</v>
      </c>
    </row>
    <row r="50" spans="1:8" s="33" customFormat="1" ht="29.25" customHeight="1">
      <c r="A50" s="111" t="s">
        <v>89</v>
      </c>
      <c r="B50" s="112">
        <v>1220</v>
      </c>
      <c r="C50" s="266">
        <f>SUM(C26,C28,C29,C31,C36,C38,C40,C42,C45)</f>
        <v>-32155</v>
      </c>
      <c r="D50" s="266">
        <f>SUM(D26,D28,D29,D31,D36,D38,D40,D42,D45)</f>
        <v>-32313</v>
      </c>
      <c r="E50" s="266">
        <f>SUM(E26,E28,E29,E31,E36,E38,E40,E42,E45)</f>
        <v>-31771</v>
      </c>
      <c r="F50" s="266">
        <f>SUM(F26,F28,F29,F31,F36,F38,F40,F42,F45)</f>
        <v>-32313</v>
      </c>
      <c r="G50" s="151">
        <f t="shared" si="6"/>
        <v>-542</v>
      </c>
      <c r="H50" s="236">
        <f t="shared" si="7"/>
        <v>101.70595826382549</v>
      </c>
    </row>
    <row r="51" spans="1:8" s="33" customFormat="1" ht="30.75" customHeight="1">
      <c r="A51" s="157" t="s">
        <v>144</v>
      </c>
      <c r="B51" s="158">
        <v>1230</v>
      </c>
      <c r="C51" s="265">
        <f>'I. Фін результат'!C80</f>
        <v>0</v>
      </c>
      <c r="D51" s="265">
        <f>'I. Фін результат'!D80</f>
        <v>0</v>
      </c>
      <c r="E51" s="265">
        <f>'I. Фін результат'!E80</f>
        <v>0</v>
      </c>
      <c r="F51" s="265">
        <f>'I. Фін результат'!F80</f>
        <v>0</v>
      </c>
      <c r="G51" s="265">
        <f t="shared" si="6"/>
        <v>0</v>
      </c>
      <c r="H51" s="235">
        <f t="shared" si="7"/>
        <v>0</v>
      </c>
    </row>
    <row r="52" spans="1:8" s="33" customFormat="1" ht="29.25" customHeight="1">
      <c r="A52" s="111" t="s">
        <v>134</v>
      </c>
      <c r="B52" s="112"/>
      <c r="C52" s="266"/>
      <c r="D52" s="266"/>
      <c r="E52" s="266"/>
      <c r="F52" s="266"/>
      <c r="G52" s="151">
        <f t="shared" si="6"/>
        <v>0</v>
      </c>
      <c r="H52" s="236">
        <f t="shared" si="7"/>
        <v>0</v>
      </c>
    </row>
    <row r="53" spans="1:8" s="33" customFormat="1" ht="31.5" customHeight="1">
      <c r="A53" s="157" t="s">
        <v>421</v>
      </c>
      <c r="B53" s="158">
        <v>1400</v>
      </c>
      <c r="C53" s="265">
        <f>'I. Фін результат'!C90</f>
        <v>3405</v>
      </c>
      <c r="D53" s="265">
        <f>'I. Фін результат'!D90</f>
        <v>2877</v>
      </c>
      <c r="E53" s="265">
        <f>'I. Фін результат'!E90</f>
        <v>3944</v>
      </c>
      <c r="F53" s="265">
        <f>'I. Фін результат'!F90</f>
        <v>2877</v>
      </c>
      <c r="G53" s="265">
        <f t="shared" si="6"/>
        <v>-1067</v>
      </c>
      <c r="H53" s="235">
        <f t="shared" si="7"/>
        <v>72.946247464503045</v>
      </c>
    </row>
    <row r="54" spans="1:8" s="33" customFormat="1" ht="30.75" customHeight="1">
      <c r="A54" s="157" t="s">
        <v>5</v>
      </c>
      <c r="B54" s="158">
        <v>1410</v>
      </c>
      <c r="C54" s="265">
        <f>'I. Фін результат'!C91</f>
        <v>18561</v>
      </c>
      <c r="D54" s="265">
        <f>'I. Фін результат'!D91</f>
        <v>18467</v>
      </c>
      <c r="E54" s="265">
        <f>'I. Фін результат'!E91</f>
        <v>17958</v>
      </c>
      <c r="F54" s="265">
        <f>'I. Фін результат'!F91</f>
        <v>18467</v>
      </c>
      <c r="G54" s="265">
        <f t="shared" si="6"/>
        <v>509</v>
      </c>
      <c r="H54" s="235">
        <f t="shared" si="7"/>
        <v>102.8343913576122</v>
      </c>
    </row>
    <row r="55" spans="1:8" s="33" customFormat="1" ht="35.25" customHeight="1">
      <c r="A55" s="157" t="s">
        <v>6</v>
      </c>
      <c r="B55" s="158">
        <v>1420</v>
      </c>
      <c r="C55" s="265">
        <f>'I. Фін результат'!C92</f>
        <v>3976</v>
      </c>
      <c r="D55" s="265">
        <f>'I. Фін результат'!D92</f>
        <v>4010</v>
      </c>
      <c r="E55" s="265">
        <f>'I. Фін результат'!E92</f>
        <v>3951</v>
      </c>
      <c r="F55" s="265">
        <f>'I. Фін результат'!F92</f>
        <v>4010</v>
      </c>
      <c r="G55" s="265">
        <f t="shared" si="6"/>
        <v>59</v>
      </c>
      <c r="H55" s="235">
        <f t="shared" si="7"/>
        <v>101.49329283725639</v>
      </c>
    </row>
    <row r="56" spans="1:8" s="33" customFormat="1" ht="34.5" customHeight="1">
      <c r="A56" s="157" t="s">
        <v>7</v>
      </c>
      <c r="B56" s="158">
        <v>1430</v>
      </c>
      <c r="C56" s="265">
        <f>'I. Фін результат'!C93</f>
        <v>1580</v>
      </c>
      <c r="D56" s="265">
        <f>'I. Фін результат'!D93</f>
        <v>1890</v>
      </c>
      <c r="E56" s="265">
        <f>'I. Фін результат'!E93</f>
        <v>1930</v>
      </c>
      <c r="F56" s="265">
        <f>'I. Фін результат'!F93</f>
        <v>1890</v>
      </c>
      <c r="G56" s="265">
        <f t="shared" si="6"/>
        <v>-40</v>
      </c>
      <c r="H56" s="235">
        <f t="shared" si="7"/>
        <v>97.92746113989638</v>
      </c>
    </row>
    <row r="57" spans="1:8" s="33" customFormat="1" ht="33" customHeight="1">
      <c r="A57" s="157" t="s">
        <v>27</v>
      </c>
      <c r="B57" s="158">
        <v>1440</v>
      </c>
      <c r="C57" s="265">
        <f>'I. Фін результат'!C94</f>
        <v>1390</v>
      </c>
      <c r="D57" s="265">
        <f>'I. Фін результат'!D94</f>
        <v>1931</v>
      </c>
      <c r="E57" s="265">
        <f>'I. Фін результат'!E94</f>
        <v>985</v>
      </c>
      <c r="F57" s="265">
        <f>'I. Фін результат'!F94</f>
        <v>1931</v>
      </c>
      <c r="G57" s="265">
        <f t="shared" si="6"/>
        <v>946</v>
      </c>
      <c r="H57" s="235">
        <f t="shared" si="7"/>
        <v>196.04060913705584</v>
      </c>
    </row>
    <row r="58" spans="1:8" s="33" customFormat="1" ht="33.75" customHeight="1" thickBot="1">
      <c r="A58" s="111" t="s">
        <v>50</v>
      </c>
      <c r="B58" s="112">
        <v>1450</v>
      </c>
      <c r="C58" s="266">
        <f>SUM(C53:C57)</f>
        <v>28912</v>
      </c>
      <c r="D58" s="266">
        <f t="shared" ref="D58:F58" si="10">SUM(D53:D57)</f>
        <v>29175</v>
      </c>
      <c r="E58" s="266">
        <f t="shared" si="10"/>
        <v>28768</v>
      </c>
      <c r="F58" s="266">
        <f t="shared" si="10"/>
        <v>29175</v>
      </c>
      <c r="G58" s="151">
        <f t="shared" si="6"/>
        <v>407</v>
      </c>
      <c r="H58" s="236">
        <f t="shared" si="7"/>
        <v>101.41476640711902</v>
      </c>
    </row>
    <row r="59" spans="1:8" s="33" customFormat="1" ht="33.75" customHeight="1" thickBot="1">
      <c r="A59" s="385" t="s">
        <v>103</v>
      </c>
      <c r="B59" s="386"/>
      <c r="C59" s="386"/>
      <c r="D59" s="386"/>
      <c r="E59" s="386"/>
      <c r="F59" s="386"/>
      <c r="G59" s="386"/>
      <c r="H59" s="387"/>
    </row>
    <row r="60" spans="1:8" s="33" customFormat="1" ht="37.5" customHeight="1">
      <c r="A60" s="407" t="s">
        <v>355</v>
      </c>
      <c r="B60" s="408"/>
      <c r="C60" s="408"/>
      <c r="D60" s="408"/>
      <c r="E60" s="408"/>
      <c r="F60" s="408"/>
      <c r="G60" s="408"/>
      <c r="H60" s="409"/>
    </row>
    <row r="61" spans="1:8" ht="50.25" customHeight="1">
      <c r="A61" s="115" t="s">
        <v>363</v>
      </c>
      <c r="B61" s="116">
        <v>2110</v>
      </c>
      <c r="C61" s="267">
        <f>'ІІ. Розр. з бюджетом'!C19</f>
        <v>3050</v>
      </c>
      <c r="D61" s="267">
        <f>'ІІ. Розр. з бюджетом'!D19</f>
        <v>2163</v>
      </c>
      <c r="E61" s="267">
        <f>'ІІ. Розр. з бюджетом'!E19</f>
        <v>3071</v>
      </c>
      <c r="F61" s="267">
        <f>'ІІ. Розр. з бюджетом'!F19</f>
        <v>2163</v>
      </c>
      <c r="G61" s="265">
        <f t="shared" ref="G61" si="11">IF(F61="(    )",0,F61)-IF(E61="(    )",0,E61)</f>
        <v>-908</v>
      </c>
      <c r="H61" s="235">
        <f t="shared" ref="H61" si="12">IF(IF(E61="(    )",0,E61)=0,0,IF(F61="(    )",0,F61)/IF(E61="(    )",0,E61))*100</f>
        <v>70.433083686095728</v>
      </c>
    </row>
    <row r="62" spans="1:8" ht="51" customHeight="1">
      <c r="A62" s="115" t="s">
        <v>357</v>
      </c>
      <c r="B62" s="118">
        <v>2120</v>
      </c>
      <c r="C62" s="268">
        <f>'ІІ. Розр. з бюджетом'!C27</f>
        <v>3322</v>
      </c>
      <c r="D62" s="268">
        <f>'ІІ. Розр. з бюджетом'!D27</f>
        <v>3368</v>
      </c>
      <c r="E62" s="268">
        <f>'ІІ. Розр. з бюджетом'!E27</f>
        <v>3242</v>
      </c>
      <c r="F62" s="268">
        <f>'ІІ. Розр. з бюджетом'!F27</f>
        <v>3368</v>
      </c>
      <c r="G62" s="258">
        <f t="shared" ref="G62:G64" si="13">IF(F62="(    )",0,F62)-IF(E62="(    )",0,E62)</f>
        <v>126</v>
      </c>
      <c r="H62" s="235">
        <f t="shared" ref="H62:H64" si="14">IF(IF(E62="(    )",0,E62)=0,0,IF(F62="(    )",0,F62)/IF(E62="(    )",0,E62))*100</f>
        <v>103.8864898210981</v>
      </c>
    </row>
    <row r="63" spans="1:8" ht="36.75" customHeight="1">
      <c r="A63" s="115" t="s">
        <v>358</v>
      </c>
      <c r="B63" s="118">
        <v>2130</v>
      </c>
      <c r="C63" s="268">
        <f>'ІІ. Розр. з бюджетом'!C36</f>
        <v>3914</v>
      </c>
      <c r="D63" s="268">
        <f>'ІІ. Розр. з бюджетом'!D36</f>
        <v>4036</v>
      </c>
      <c r="E63" s="268">
        <f>'ІІ. Розр. з бюджетом'!E36</f>
        <v>3951</v>
      </c>
      <c r="F63" s="268">
        <f>'ІІ. Розр. з бюджетом'!F36</f>
        <v>4036</v>
      </c>
      <c r="G63" s="258">
        <f t="shared" si="13"/>
        <v>85</v>
      </c>
      <c r="H63" s="235">
        <f t="shared" si="14"/>
        <v>102.15135408757277</v>
      </c>
    </row>
    <row r="64" spans="1:8" s="33" customFormat="1" ht="33" customHeight="1" thickBot="1">
      <c r="A64" s="114" t="s">
        <v>400</v>
      </c>
      <c r="B64" s="221">
        <v>2200</v>
      </c>
      <c r="C64" s="269">
        <f>'ІІ. Розр. з бюджетом'!C43</f>
        <v>10286</v>
      </c>
      <c r="D64" s="269">
        <f>'ІІ. Розр. з бюджетом'!D43</f>
        <v>9567</v>
      </c>
      <c r="E64" s="269">
        <f>'ІІ. Розр. з бюджетом'!E43</f>
        <v>10264</v>
      </c>
      <c r="F64" s="269">
        <f>'ІІ. Розр. з бюджетом'!F43</f>
        <v>9567</v>
      </c>
      <c r="G64" s="151">
        <f t="shared" si="13"/>
        <v>-697</v>
      </c>
      <c r="H64" s="236">
        <f t="shared" si="14"/>
        <v>93.209275136399057</v>
      </c>
    </row>
    <row r="65" spans="1:8" s="33" customFormat="1" ht="33" customHeight="1" thickBot="1">
      <c r="A65" s="385" t="s">
        <v>239</v>
      </c>
      <c r="B65" s="386"/>
      <c r="C65" s="386"/>
      <c r="D65" s="386"/>
      <c r="E65" s="386"/>
      <c r="F65" s="386"/>
      <c r="G65" s="386"/>
      <c r="H65" s="387"/>
    </row>
    <row r="66" spans="1:8" s="33" customFormat="1" ht="37.5" customHeight="1">
      <c r="A66" s="119" t="s">
        <v>236</v>
      </c>
      <c r="B66" s="120">
        <v>3405</v>
      </c>
      <c r="C66" s="269">
        <f>'ІІІ. Рух грош. коштів'!C66</f>
        <v>1394</v>
      </c>
      <c r="D66" s="269">
        <f>'ІІІ. Рух грош. коштів'!D66</f>
        <v>1274</v>
      </c>
      <c r="E66" s="269">
        <f>'ІІІ. Рух грош. коштів'!E66</f>
        <v>1183</v>
      </c>
      <c r="F66" s="269">
        <f>'ІІІ. Рух грош. коштів'!F66</f>
        <v>1274</v>
      </c>
      <c r="G66" s="151">
        <f t="shared" ref="G66" si="15">IF(F66="(    )",0,F66)-IF(E66="(    )",0,E66)</f>
        <v>91</v>
      </c>
      <c r="H66" s="236">
        <f t="shared" ref="H66" si="16">IF(IF(E66="(    )",0,E66)=0,0,IF(F66="(    )",0,F66)/IF(E66="(    )",0,E66))*100</f>
        <v>107.69230769230769</v>
      </c>
    </row>
    <row r="67" spans="1:8" s="33" customFormat="1" ht="33" customHeight="1">
      <c r="A67" s="121" t="s">
        <v>282</v>
      </c>
      <c r="B67" s="122">
        <v>3030</v>
      </c>
      <c r="C67" s="268">
        <f>'ІІІ. Рух грош. коштів'!C12</f>
        <v>0</v>
      </c>
      <c r="D67" s="268">
        <f>'ІІІ. Рух грош. коштів'!D12</f>
        <v>0</v>
      </c>
      <c r="E67" s="268">
        <f>'ІІІ. Рух грош. коштів'!E12</f>
        <v>0</v>
      </c>
      <c r="F67" s="268">
        <f>'ІІІ. Рух грош. коштів'!F12</f>
        <v>0</v>
      </c>
      <c r="G67" s="258">
        <f t="shared" ref="G67:G72" si="17">IF(F67="(    )",0,F67)-IF(E67="(    )",0,E67)</f>
        <v>0</v>
      </c>
      <c r="H67" s="235">
        <f t="shared" ref="H67:H72" si="18">IF(IF(E67="(    )",0,E67)=0,0,IF(F67="(    )",0,F67)/IF(E67="(    )",0,E67))*100</f>
        <v>0</v>
      </c>
    </row>
    <row r="68" spans="1:8" s="33" customFormat="1" ht="33" customHeight="1">
      <c r="A68" s="121" t="s">
        <v>230</v>
      </c>
      <c r="B68" s="122">
        <v>3195</v>
      </c>
      <c r="C68" s="268">
        <f>'ІІІ. Рух грош. коштів'!C34</f>
        <v>156</v>
      </c>
      <c r="D68" s="268">
        <f>'ІІІ. Рух грош. коштів'!D34</f>
        <v>598</v>
      </c>
      <c r="E68" s="268">
        <f>'ІІІ. Рух грош. коштів'!E34</f>
        <v>-274</v>
      </c>
      <c r="F68" s="268">
        <f>'ІІІ. Рух грош. коштів'!F34</f>
        <v>598</v>
      </c>
      <c r="G68" s="258">
        <f t="shared" si="17"/>
        <v>872</v>
      </c>
      <c r="H68" s="235">
        <f t="shared" si="18"/>
        <v>-218.24817518248176</v>
      </c>
    </row>
    <row r="69" spans="1:8" s="33" customFormat="1" ht="33" customHeight="1">
      <c r="A69" s="121" t="s">
        <v>104</v>
      </c>
      <c r="B69" s="122">
        <v>3295</v>
      </c>
      <c r="C69" s="268">
        <f>'ІІІ. Рух грош. коштів'!C52</f>
        <v>-275</v>
      </c>
      <c r="D69" s="268">
        <f>'ІІІ. Рух грош. коштів'!D52</f>
        <v>-7218</v>
      </c>
      <c r="E69" s="268">
        <f>'ІІІ. Рух грош. коштів'!E52</f>
        <v>-7218</v>
      </c>
      <c r="F69" s="268">
        <f>'ІІІ. Рух грош. коштів'!F52</f>
        <v>-7218</v>
      </c>
      <c r="G69" s="258">
        <f t="shared" si="17"/>
        <v>0</v>
      </c>
      <c r="H69" s="235">
        <f t="shared" si="18"/>
        <v>100</v>
      </c>
    </row>
    <row r="70" spans="1:8" s="33" customFormat="1" ht="33" customHeight="1">
      <c r="A70" s="121" t="s">
        <v>238</v>
      </c>
      <c r="B70" s="122">
        <v>3395</v>
      </c>
      <c r="C70" s="268">
        <f>'ІІІ. Рух грош. коштів'!C64</f>
        <v>-1</v>
      </c>
      <c r="D70" s="268">
        <f>'ІІІ. Рух грош. коштів'!D64</f>
        <v>7217</v>
      </c>
      <c r="E70" s="268">
        <f>'ІІІ. Рух грош. коштів'!E64</f>
        <v>7215</v>
      </c>
      <c r="F70" s="268">
        <f>'ІІІ. Рух грош. коштів'!F64</f>
        <v>7217</v>
      </c>
      <c r="G70" s="258">
        <f t="shared" si="17"/>
        <v>2</v>
      </c>
      <c r="H70" s="235">
        <f t="shared" si="18"/>
        <v>100.02772002772002</v>
      </c>
    </row>
    <row r="71" spans="1:8" s="33" customFormat="1" ht="33" customHeight="1">
      <c r="A71" s="121" t="s">
        <v>107</v>
      </c>
      <c r="B71" s="122">
        <v>3410</v>
      </c>
      <c r="C71" s="268">
        <f>'ІІІ. Рух грош. коштів'!C67</f>
        <v>0</v>
      </c>
      <c r="D71" s="268">
        <f>'ІІІ. Рух грош. коштів'!D67</f>
        <v>0</v>
      </c>
      <c r="E71" s="268">
        <f>'ІІІ. Рух грош. коштів'!E67</f>
        <v>0</v>
      </c>
      <c r="F71" s="268">
        <f>'ІІІ. Рух грош. коштів'!F67</f>
        <v>0</v>
      </c>
      <c r="G71" s="258">
        <f t="shared" si="17"/>
        <v>0</v>
      </c>
      <c r="H71" s="235">
        <f t="shared" si="18"/>
        <v>0</v>
      </c>
    </row>
    <row r="72" spans="1:8" s="33" customFormat="1" ht="37.5" customHeight="1" thickBot="1">
      <c r="A72" s="119" t="s">
        <v>237</v>
      </c>
      <c r="B72" s="120">
        <v>3415</v>
      </c>
      <c r="C72" s="269">
        <f>SUM(C66,C68:C71)</f>
        <v>1274</v>
      </c>
      <c r="D72" s="269">
        <f t="shared" ref="D72:F72" si="19">SUM(D66,D68:D71)</f>
        <v>1871</v>
      </c>
      <c r="E72" s="269">
        <f t="shared" si="19"/>
        <v>906</v>
      </c>
      <c r="F72" s="269">
        <f t="shared" si="19"/>
        <v>1871</v>
      </c>
      <c r="G72" s="151">
        <f t="shared" si="17"/>
        <v>965</v>
      </c>
      <c r="H72" s="236">
        <f t="shared" si="18"/>
        <v>206.51214128035323</v>
      </c>
    </row>
    <row r="73" spans="1:8" s="33" customFormat="1" ht="33" customHeight="1" thickBot="1">
      <c r="A73" s="396" t="s">
        <v>240</v>
      </c>
      <c r="B73" s="397"/>
      <c r="C73" s="397"/>
      <c r="D73" s="397"/>
      <c r="E73" s="397"/>
      <c r="F73" s="397"/>
      <c r="G73" s="397"/>
      <c r="H73" s="398"/>
    </row>
    <row r="74" spans="1:8" s="33" customFormat="1" ht="33" customHeight="1">
      <c r="A74" s="222" t="s">
        <v>192</v>
      </c>
      <c r="B74" s="227">
        <v>4000</v>
      </c>
      <c r="C74" s="270">
        <f>'IV. Кап. інвестиції'!C7</f>
        <v>322</v>
      </c>
      <c r="D74" s="270">
        <f>'IV. Кап. інвестиції'!D7</f>
        <v>6015</v>
      </c>
      <c r="E74" s="270">
        <f>'IV. Кап. інвестиції'!E7</f>
        <v>6015</v>
      </c>
      <c r="F74" s="270">
        <f>'IV. Кап. інвестиції'!F7</f>
        <v>6015</v>
      </c>
      <c r="G74" s="271">
        <f t="shared" ref="G74:G75" si="20">IF(F74="(    )",0,F74)-IF(E74="(    )",0,E74)</f>
        <v>0</v>
      </c>
      <c r="H74" s="241">
        <f t="shared" ref="H74:H75" si="21">IF(IF(E74="(    )",0,E74)=0,0,IF(F74="(    )",0,F74)/IF(E74="(    )",0,E74))*100</f>
        <v>100</v>
      </c>
    </row>
    <row r="75" spans="1:8" s="33" customFormat="1" ht="33" customHeight="1">
      <c r="A75" s="223" t="s">
        <v>1</v>
      </c>
      <c r="B75" s="120" t="s">
        <v>129</v>
      </c>
      <c r="C75" s="267">
        <f>'IV. Кап. інвестиції'!C8</f>
        <v>0</v>
      </c>
      <c r="D75" s="267">
        <f>'IV. Кап. інвестиції'!D8</f>
        <v>0</v>
      </c>
      <c r="E75" s="267">
        <f>'IV. Кап. інвестиції'!E8</f>
        <v>0</v>
      </c>
      <c r="F75" s="267">
        <f>'IV. Кап. інвестиції'!F8</f>
        <v>0</v>
      </c>
      <c r="G75" s="258">
        <f t="shared" si="20"/>
        <v>0</v>
      </c>
      <c r="H75" s="242">
        <f t="shared" si="21"/>
        <v>0</v>
      </c>
    </row>
    <row r="76" spans="1:8" s="33" customFormat="1" ht="33" customHeight="1">
      <c r="A76" s="223" t="s">
        <v>2</v>
      </c>
      <c r="B76" s="120">
        <v>4020</v>
      </c>
      <c r="C76" s="267">
        <f>'IV. Кап. інвестиції'!C9</f>
        <v>80</v>
      </c>
      <c r="D76" s="267">
        <f>'IV. Кап. інвестиції'!D9</f>
        <v>5316</v>
      </c>
      <c r="E76" s="267">
        <f>'IV. Кап. інвестиції'!E9</f>
        <v>5316</v>
      </c>
      <c r="F76" s="267">
        <f>'IV. Кап. інвестиції'!F9</f>
        <v>5316</v>
      </c>
      <c r="G76" s="258">
        <f t="shared" ref="G76:G79" si="22">IF(F76="(    )",0,F76)-IF(E76="(    )",0,E76)</f>
        <v>0</v>
      </c>
      <c r="H76" s="242">
        <f t="shared" ref="H76:H79" si="23">IF(IF(E76="(    )",0,E76)=0,0,IF(F76="(    )",0,F76)/IF(E76="(    )",0,E76))*100</f>
        <v>100</v>
      </c>
    </row>
    <row r="77" spans="1:8" s="33" customFormat="1" ht="33" customHeight="1">
      <c r="A77" s="223" t="s">
        <v>28</v>
      </c>
      <c r="B77" s="120">
        <v>4030</v>
      </c>
      <c r="C77" s="267">
        <f>'IV. Кап. інвестиції'!C10</f>
        <v>124</v>
      </c>
      <c r="D77" s="267">
        <f>'IV. Кап. інвестиції'!D10</f>
        <v>699</v>
      </c>
      <c r="E77" s="267">
        <f>'IV. Кап. інвестиції'!E10</f>
        <v>699</v>
      </c>
      <c r="F77" s="267">
        <f>'IV. Кап. інвестиції'!F10</f>
        <v>699</v>
      </c>
      <c r="G77" s="258">
        <f t="shared" si="22"/>
        <v>0</v>
      </c>
      <c r="H77" s="242">
        <f t="shared" si="23"/>
        <v>100</v>
      </c>
    </row>
    <row r="78" spans="1:8" s="33" customFormat="1" ht="33" customHeight="1">
      <c r="A78" s="223" t="s">
        <v>3</v>
      </c>
      <c r="B78" s="120">
        <v>4040</v>
      </c>
      <c r="C78" s="267">
        <f>'IV. Кап. інвестиції'!C11</f>
        <v>0</v>
      </c>
      <c r="D78" s="267">
        <f>'IV. Кап. інвестиції'!D11</f>
        <v>0</v>
      </c>
      <c r="E78" s="267">
        <f>'IV. Кап. інвестиції'!E11</f>
        <v>0</v>
      </c>
      <c r="F78" s="267">
        <f>'IV. Кап. інвестиції'!F11</f>
        <v>0</v>
      </c>
      <c r="G78" s="258">
        <f t="shared" si="22"/>
        <v>0</v>
      </c>
      <c r="H78" s="242">
        <f t="shared" si="23"/>
        <v>0</v>
      </c>
    </row>
    <row r="79" spans="1:8" s="33" customFormat="1" ht="40.5">
      <c r="A79" s="223" t="s">
        <v>60</v>
      </c>
      <c r="B79" s="120">
        <v>4050</v>
      </c>
      <c r="C79" s="267">
        <f>'IV. Кап. інвестиції'!C12</f>
        <v>118</v>
      </c>
      <c r="D79" s="267">
        <f>'IV. Кап. інвестиції'!D12</f>
        <v>0</v>
      </c>
      <c r="E79" s="267">
        <f>'IV. Кап. інвестиції'!E12</f>
        <v>0</v>
      </c>
      <c r="F79" s="267">
        <f>'IV. Кап. інвестиції'!F12</f>
        <v>0</v>
      </c>
      <c r="G79" s="258">
        <f t="shared" si="22"/>
        <v>0</v>
      </c>
      <c r="H79" s="242">
        <f t="shared" si="23"/>
        <v>0</v>
      </c>
    </row>
    <row r="80" spans="1:8" s="33" customFormat="1" ht="33" customHeight="1">
      <c r="A80" s="223" t="s">
        <v>202</v>
      </c>
      <c r="B80" s="120">
        <v>4060</v>
      </c>
      <c r="C80" s="267">
        <f>'IV. Кап. інвестиції'!C13</f>
        <v>0</v>
      </c>
      <c r="D80" s="267">
        <f>'IV. Кап. інвестиції'!D13</f>
        <v>0</v>
      </c>
      <c r="E80" s="267">
        <f>'IV. Кап. інвестиції'!E13</f>
        <v>0</v>
      </c>
      <c r="F80" s="267">
        <f>'IV. Кап. інвестиції'!F13</f>
        <v>0</v>
      </c>
      <c r="G80" s="258">
        <f t="shared" ref="G80:G85" si="24">IF(F80="(    )",0,F80)-IF(E80="(    )",0,E80)</f>
        <v>0</v>
      </c>
      <c r="H80" s="242">
        <f t="shared" ref="H80:H85" si="25">IF(IF(E80="(    )",0,E80)=0,0,IF(F80="(    )",0,F80)/IF(E80="(    )",0,E80))*100</f>
        <v>0</v>
      </c>
    </row>
    <row r="81" spans="1:8" s="33" customFormat="1" ht="33" customHeight="1">
      <c r="A81" s="224" t="s">
        <v>193</v>
      </c>
      <c r="B81" s="120">
        <v>4000</v>
      </c>
      <c r="C81" s="266">
        <f>SUM(C82:C85)</f>
        <v>322</v>
      </c>
      <c r="D81" s="266">
        <f t="shared" ref="D81:F81" si="26">SUM(D82:D85)</f>
        <v>6015</v>
      </c>
      <c r="E81" s="266">
        <f t="shared" si="26"/>
        <v>6015</v>
      </c>
      <c r="F81" s="266">
        <f t="shared" si="26"/>
        <v>6015</v>
      </c>
      <c r="G81" s="151">
        <f t="shared" si="24"/>
        <v>0</v>
      </c>
      <c r="H81" s="305">
        <f t="shared" si="25"/>
        <v>100</v>
      </c>
    </row>
    <row r="82" spans="1:8" s="33" customFormat="1" ht="33" customHeight="1">
      <c r="A82" s="223" t="s">
        <v>295</v>
      </c>
      <c r="B82" s="120" t="s">
        <v>194</v>
      </c>
      <c r="C82" s="272"/>
      <c r="D82" s="272">
        <f>'6.2. Інша інфо_2'!N32</f>
        <v>0</v>
      </c>
      <c r="E82" s="272">
        <f>'6.2. Інша інфо_2'!M32</f>
        <v>0</v>
      </c>
      <c r="F82" s="272">
        <f>'6.2. Інша інфо_2'!N32</f>
        <v>0</v>
      </c>
      <c r="G82" s="259">
        <f t="shared" si="24"/>
        <v>0</v>
      </c>
      <c r="H82" s="243">
        <f t="shared" si="25"/>
        <v>0</v>
      </c>
    </row>
    <row r="83" spans="1:8" s="33" customFormat="1" ht="33" customHeight="1">
      <c r="A83" s="223" t="s">
        <v>296</v>
      </c>
      <c r="B83" s="120" t="s">
        <v>195</v>
      </c>
      <c r="C83" s="272"/>
      <c r="D83" s="272">
        <f>'6.2. Інша інфо_2'!R32</f>
        <v>6014</v>
      </c>
      <c r="E83" s="272">
        <f>'6.2. Інша інфо_2'!Q32</f>
        <v>6014</v>
      </c>
      <c r="F83" s="272">
        <f>'6.2. Інша інфо_2'!R32</f>
        <v>6014</v>
      </c>
      <c r="G83" s="259">
        <f t="shared" si="24"/>
        <v>0</v>
      </c>
      <c r="H83" s="243">
        <f t="shared" si="25"/>
        <v>100</v>
      </c>
    </row>
    <row r="84" spans="1:8" s="33" customFormat="1" ht="33" customHeight="1">
      <c r="A84" s="223" t="s">
        <v>162</v>
      </c>
      <c r="B84" s="120" t="s">
        <v>196</v>
      </c>
      <c r="C84" s="272">
        <v>317</v>
      </c>
      <c r="D84" s="272">
        <f>'6.2. Інша інфо_2'!V32</f>
        <v>1</v>
      </c>
      <c r="E84" s="272">
        <f>'6.2. Інша інфо_2'!U32</f>
        <v>1</v>
      </c>
      <c r="F84" s="272">
        <f>'6.2. Інша інфо_2'!V32</f>
        <v>1</v>
      </c>
      <c r="G84" s="259">
        <f t="shared" si="24"/>
        <v>0</v>
      </c>
      <c r="H84" s="243">
        <f t="shared" si="25"/>
        <v>100</v>
      </c>
    </row>
    <row r="85" spans="1:8" s="33" customFormat="1" ht="33" customHeight="1" thickBot="1">
      <c r="A85" s="225" t="s">
        <v>297</v>
      </c>
      <c r="B85" s="226" t="s">
        <v>197</v>
      </c>
      <c r="C85" s="273">
        <v>5</v>
      </c>
      <c r="D85" s="273">
        <f>'6.2. Інша інфо_2'!Z32</f>
        <v>0</v>
      </c>
      <c r="E85" s="273">
        <f>'6.2. Інша інфо_2'!Y32</f>
        <v>0</v>
      </c>
      <c r="F85" s="273">
        <f>'6.2. Інша інфо_2'!Z32</f>
        <v>0</v>
      </c>
      <c r="G85" s="273">
        <f t="shared" si="24"/>
        <v>0</v>
      </c>
      <c r="H85" s="244">
        <f t="shared" si="25"/>
        <v>0</v>
      </c>
    </row>
    <row r="86" spans="1:8" s="33" customFormat="1" ht="33" customHeight="1" thickBot="1">
      <c r="A86" s="399" t="s">
        <v>127</v>
      </c>
      <c r="B86" s="400"/>
      <c r="C86" s="400"/>
      <c r="D86" s="400"/>
      <c r="E86" s="400"/>
      <c r="F86" s="400"/>
      <c r="G86" s="400"/>
      <c r="H86" s="401"/>
    </row>
    <row r="87" spans="1:8" s="33" customFormat="1" ht="33" customHeight="1">
      <c r="A87" s="121" t="s">
        <v>267</v>
      </c>
      <c r="B87" s="122">
        <v>5040</v>
      </c>
      <c r="C87" s="239">
        <f>' V. Коефіцієнти'!D11</f>
        <v>4.613855763770585E-2</v>
      </c>
      <c r="D87" s="239">
        <f>' V. Коефіцієнти'!E11</f>
        <v>1.7499037552934589E-2</v>
      </c>
      <c r="E87" s="239">
        <f>' V. Коефіцієнти'!F11</f>
        <v>5.1449151089007029E-2</v>
      </c>
      <c r="F87" s="239">
        <f>' V. Коефіцієнти'!G11</f>
        <v>1.7499037552934589E-2</v>
      </c>
      <c r="G87" s="238">
        <f t="shared" ref="G87" si="27">IF(F87="(    )",0,F87)-IF(E87="(    )",0,E87)</f>
        <v>-3.395011353607244E-2</v>
      </c>
      <c r="H87" s="242">
        <f t="shared" ref="H87" si="28">IF(IF(E87="(    )",0,E87)=0,0,IF(F87="(    )",0,F87)/IF(E87="(    )",0,E87))*100</f>
        <v>34.012295990387202</v>
      </c>
    </row>
    <row r="88" spans="1:8" s="33" customFormat="1" ht="33" customHeight="1">
      <c r="A88" s="121" t="s">
        <v>268</v>
      </c>
      <c r="B88" s="122">
        <v>5020</v>
      </c>
      <c r="C88" s="239">
        <f>' V. Коефіцієнти'!D9</f>
        <v>8.1786210844851555E-3</v>
      </c>
      <c r="D88" s="239">
        <f>' V. Коефіцієнти'!E9</f>
        <v>3.013972777797871E-3</v>
      </c>
      <c r="E88" s="239">
        <f>' V. Коефіцієнти'!F9</f>
        <v>9.2985773176703975E-3</v>
      </c>
      <c r="F88" s="239">
        <f>' V. Коефіцієнти'!G9</f>
        <v>3.0031292606896385E-3</v>
      </c>
      <c r="G88" s="238">
        <f t="shared" ref="G88:G91" si="29">IF(F88="(    )",0,F88)-IF(E88="(    )",0,E88)</f>
        <v>-6.295448056980759E-3</v>
      </c>
      <c r="H88" s="242">
        <f t="shared" ref="H88:H91" si="30">IF(IF(E88="(    )",0,E88)=0,0,IF(F88="(    )",0,F88)/IF(E88="(    )",0,E88))*100</f>
        <v>32.296653112543268</v>
      </c>
    </row>
    <row r="89" spans="1:8" s="33" customFormat="1" ht="33" customHeight="1">
      <c r="A89" s="121" t="s">
        <v>269</v>
      </c>
      <c r="B89" s="122">
        <v>5030</v>
      </c>
      <c r="C89" s="239">
        <f>' V. Коефіцієнти'!D10</f>
        <v>8.2868525896414337E-3</v>
      </c>
      <c r="D89" s="239">
        <f>' V. Коефіцієнти'!E10</f>
        <v>3.0731407498463428E-3</v>
      </c>
      <c r="E89" s="239">
        <f>' V. Коефіцієнти'!F10</f>
        <v>9.3420110235730072E-3</v>
      </c>
      <c r="F89" s="239">
        <f>' V. Коефіцієнти'!G10</f>
        <v>3.0637442631388672E-3</v>
      </c>
      <c r="G89" s="238">
        <f t="shared" si="29"/>
        <v>-6.2782667604341404E-3</v>
      </c>
      <c r="H89" s="242">
        <f t="shared" si="30"/>
        <v>32.79533984072615</v>
      </c>
    </row>
    <row r="90" spans="1:8" s="33" customFormat="1" ht="33" customHeight="1">
      <c r="A90" s="121" t="s">
        <v>133</v>
      </c>
      <c r="B90" s="122">
        <v>5110</v>
      </c>
      <c r="C90" s="239">
        <f>' V. Коефіцієнти'!D14</f>
        <v>75.565992292870902</v>
      </c>
      <c r="D90" s="239">
        <f>' V. Коефіцієнти'!E14</f>
        <v>50.939261114589854</v>
      </c>
      <c r="E90" s="239">
        <f>' V. Коефіцієнти'!F14</f>
        <v>214.08666666666667</v>
      </c>
      <c r="F90" s="239">
        <f>' V. Коефіцієнти'!G14</f>
        <v>49.544323011536129</v>
      </c>
      <c r="G90" s="238">
        <f t="shared" si="29"/>
        <v>-164.54234365513054</v>
      </c>
      <c r="H90" s="242">
        <f t="shared" si="30"/>
        <v>23.142180586461617</v>
      </c>
    </row>
    <row r="91" spans="1:8" s="33" customFormat="1" ht="33" customHeight="1" thickBot="1">
      <c r="A91" s="121" t="s">
        <v>270</v>
      </c>
      <c r="B91" s="122">
        <v>5220</v>
      </c>
      <c r="C91" s="239">
        <f>' V. Коефіцієнти'!D19</f>
        <v>0.27525669774578071</v>
      </c>
      <c r="D91" s="239">
        <f>' V. Коефіцієнти'!E19</f>
        <v>0.26668885507797641</v>
      </c>
      <c r="E91" s="239">
        <f>' V. Коефіцієнти'!F19</f>
        <v>6.6341020776129259E-2</v>
      </c>
      <c r="F91" s="239">
        <f>' V. Коефіцієнти'!G19</f>
        <v>0.26668885507797641</v>
      </c>
      <c r="G91" s="238">
        <f t="shared" si="29"/>
        <v>0.20034783430184716</v>
      </c>
      <c r="H91" s="242">
        <f t="shared" si="30"/>
        <v>401.99691225422936</v>
      </c>
    </row>
    <row r="92" spans="1:8" s="33" customFormat="1" ht="33" customHeight="1" thickBot="1">
      <c r="A92" s="385" t="s">
        <v>241</v>
      </c>
      <c r="B92" s="386"/>
      <c r="C92" s="386"/>
      <c r="D92" s="386"/>
      <c r="E92" s="386"/>
      <c r="F92" s="386"/>
      <c r="G92" s="386"/>
      <c r="H92" s="387"/>
    </row>
    <row r="93" spans="1:8" s="33" customFormat="1" ht="33" customHeight="1">
      <c r="A93" s="228" t="s">
        <v>261</v>
      </c>
      <c r="B93" s="229">
        <v>6000</v>
      </c>
      <c r="C93" s="274">
        <v>157139</v>
      </c>
      <c r="D93" s="274">
        <v>163422</v>
      </c>
      <c r="E93" s="274">
        <v>158455</v>
      </c>
      <c r="F93" s="274">
        <v>163422</v>
      </c>
      <c r="G93" s="151">
        <f t="shared" ref="G93" si="31">IF(F93="(    )",0,F93)-IF(E93="(    )",0,E93)</f>
        <v>4967</v>
      </c>
      <c r="H93" s="305">
        <f t="shared" ref="H93" si="32">IF(IF(E93="(    )",0,E93)=0,0,IF(F93="(    )",0,F93)/IF(E93="(    )",0,E93))*100</f>
        <v>103.13464390520967</v>
      </c>
    </row>
    <row r="94" spans="1:8" s="33" customFormat="1" ht="33" customHeight="1">
      <c r="A94" s="230" t="s">
        <v>262</v>
      </c>
      <c r="B94" s="229">
        <v>6001</v>
      </c>
      <c r="C94" s="265">
        <f>C95-C96</f>
        <v>24563</v>
      </c>
      <c r="D94" s="265">
        <f t="shared" ref="D94:F94" si="33">D95-D96</f>
        <v>30846</v>
      </c>
      <c r="E94" s="265">
        <f t="shared" si="33"/>
        <v>158455</v>
      </c>
      <c r="F94" s="265">
        <f t="shared" si="33"/>
        <v>30846</v>
      </c>
      <c r="G94" s="258">
        <f t="shared" ref="G94:G107" si="34">IF(F94="(    )",0,F94)-IF(E94="(    )",0,E94)</f>
        <v>-127609</v>
      </c>
      <c r="H94" s="235">
        <f t="shared" ref="H94:H107" si="35">IF(IF(E94="(    )",0,E94)=0,0,IF(F94="(    )",0,F94)/IF(E94="(    )",0,E94))*100</f>
        <v>19.466725568773469</v>
      </c>
    </row>
    <row r="95" spans="1:8" s="33" customFormat="1" ht="33" customHeight="1">
      <c r="A95" s="230" t="s">
        <v>263</v>
      </c>
      <c r="B95" s="229">
        <v>6002</v>
      </c>
      <c r="C95" s="265">
        <v>33892</v>
      </c>
      <c r="D95" s="265">
        <v>42064</v>
      </c>
      <c r="E95" s="265">
        <v>169714</v>
      </c>
      <c r="F95" s="265">
        <v>42064</v>
      </c>
      <c r="G95" s="258">
        <f t="shared" si="34"/>
        <v>-127650</v>
      </c>
      <c r="H95" s="235">
        <f t="shared" si="35"/>
        <v>24.785226911156418</v>
      </c>
    </row>
    <row r="96" spans="1:8" s="33" customFormat="1" ht="27" customHeight="1">
      <c r="A96" s="230" t="s">
        <v>264</v>
      </c>
      <c r="B96" s="229">
        <v>6003</v>
      </c>
      <c r="C96" s="265">
        <v>9329</v>
      </c>
      <c r="D96" s="265">
        <v>11218</v>
      </c>
      <c r="E96" s="265">
        <v>11259</v>
      </c>
      <c r="F96" s="265">
        <v>11218</v>
      </c>
      <c r="G96" s="258">
        <f t="shared" si="34"/>
        <v>-41</v>
      </c>
      <c r="H96" s="235">
        <f t="shared" si="35"/>
        <v>99.635846878053115</v>
      </c>
    </row>
    <row r="97" spans="1:8" s="33" customFormat="1" ht="33" customHeight="1">
      <c r="A97" s="230" t="s">
        <v>265</v>
      </c>
      <c r="B97" s="229">
        <v>6010</v>
      </c>
      <c r="C97" s="265">
        <v>1812</v>
      </c>
      <c r="D97" s="275">
        <v>2472</v>
      </c>
      <c r="E97" s="275">
        <v>2860</v>
      </c>
      <c r="F97" s="275">
        <v>3071</v>
      </c>
      <c r="G97" s="258">
        <f t="shared" si="34"/>
        <v>211</v>
      </c>
      <c r="H97" s="235">
        <f t="shared" si="35"/>
        <v>107.37762237762239</v>
      </c>
    </row>
    <row r="98" spans="1:8" s="33" customFormat="1" ht="33" customHeight="1">
      <c r="A98" s="230" t="s">
        <v>337</v>
      </c>
      <c r="B98" s="63">
        <v>6011</v>
      </c>
      <c r="C98" s="265">
        <v>1274</v>
      </c>
      <c r="D98" s="275">
        <v>1871</v>
      </c>
      <c r="E98" s="275">
        <v>906</v>
      </c>
      <c r="F98" s="275">
        <v>1871</v>
      </c>
      <c r="G98" s="258">
        <f t="shared" si="34"/>
        <v>965</v>
      </c>
      <c r="H98" s="235">
        <f t="shared" si="35"/>
        <v>206.51214128035323</v>
      </c>
    </row>
    <row r="99" spans="1:8" s="33" customFormat="1" ht="27.75" customHeight="1">
      <c r="A99" s="231" t="s">
        <v>147</v>
      </c>
      <c r="B99" s="63">
        <v>6020</v>
      </c>
      <c r="C99" s="276">
        <f>C93+C97</f>
        <v>158951</v>
      </c>
      <c r="D99" s="276">
        <f t="shared" ref="D99:F99" si="36">D93+D97</f>
        <v>165894</v>
      </c>
      <c r="E99" s="276">
        <f t="shared" si="36"/>
        <v>161315</v>
      </c>
      <c r="F99" s="276">
        <f t="shared" si="36"/>
        <v>166493</v>
      </c>
      <c r="G99" s="151">
        <f t="shared" si="34"/>
        <v>5178</v>
      </c>
      <c r="H99" s="236">
        <f t="shared" si="35"/>
        <v>103.20986889005982</v>
      </c>
    </row>
    <row r="100" spans="1:8" s="33" customFormat="1" ht="33" customHeight="1">
      <c r="A100" s="230" t="s">
        <v>101</v>
      </c>
      <c r="B100" s="229">
        <v>6030</v>
      </c>
      <c r="C100" s="265">
        <v>156875</v>
      </c>
      <c r="D100" s="275">
        <v>162700</v>
      </c>
      <c r="E100" s="275">
        <v>160565</v>
      </c>
      <c r="F100" s="275">
        <v>163199</v>
      </c>
      <c r="G100" s="258">
        <f t="shared" si="34"/>
        <v>2634</v>
      </c>
      <c r="H100" s="235">
        <f t="shared" si="35"/>
        <v>101.64045713573941</v>
      </c>
    </row>
    <row r="101" spans="1:8" s="33" customFormat="1" ht="33" customHeight="1">
      <c r="A101" s="230" t="s">
        <v>108</v>
      </c>
      <c r="B101" s="229">
        <v>6040</v>
      </c>
      <c r="C101" s="265"/>
      <c r="D101" s="275"/>
      <c r="E101" s="275"/>
      <c r="F101" s="275"/>
      <c r="G101" s="258">
        <f t="shared" si="34"/>
        <v>0</v>
      </c>
      <c r="H101" s="235">
        <f t="shared" si="35"/>
        <v>0</v>
      </c>
    </row>
    <row r="102" spans="1:8" s="33" customFormat="1" ht="33" customHeight="1">
      <c r="A102" s="230" t="s">
        <v>109</v>
      </c>
      <c r="B102" s="63">
        <v>6050</v>
      </c>
      <c r="C102" s="265">
        <v>2076</v>
      </c>
      <c r="D102" s="275">
        <v>3194</v>
      </c>
      <c r="E102" s="275">
        <v>750</v>
      </c>
      <c r="F102" s="275">
        <v>3294</v>
      </c>
      <c r="G102" s="258">
        <f t="shared" si="34"/>
        <v>2544</v>
      </c>
      <c r="H102" s="235">
        <f t="shared" si="35"/>
        <v>439.20000000000005</v>
      </c>
    </row>
    <row r="103" spans="1:8" s="33" customFormat="1" ht="27.75" customHeight="1">
      <c r="A103" s="231" t="s">
        <v>148</v>
      </c>
      <c r="B103" s="63">
        <v>6060</v>
      </c>
      <c r="C103" s="274">
        <f>SUM(C101:C102)</f>
        <v>2076</v>
      </c>
      <c r="D103" s="274">
        <f t="shared" ref="D103:F103" si="37">SUM(D101:D102)</f>
        <v>3194</v>
      </c>
      <c r="E103" s="274">
        <f t="shared" si="37"/>
        <v>750</v>
      </c>
      <c r="F103" s="274">
        <f t="shared" si="37"/>
        <v>3294</v>
      </c>
      <c r="G103" s="151">
        <f t="shared" si="34"/>
        <v>2544</v>
      </c>
      <c r="H103" s="236">
        <f t="shared" si="35"/>
        <v>439.20000000000005</v>
      </c>
    </row>
    <row r="104" spans="1:8" s="33" customFormat="1" ht="28.5" customHeight="1">
      <c r="A104" s="230" t="s">
        <v>326</v>
      </c>
      <c r="B104" s="229">
        <v>6070</v>
      </c>
      <c r="C104" s="265"/>
      <c r="D104" s="265"/>
      <c r="E104" s="265"/>
      <c r="F104" s="265"/>
      <c r="G104" s="258">
        <f t="shared" si="34"/>
        <v>0</v>
      </c>
      <c r="H104" s="236">
        <f t="shared" si="35"/>
        <v>0</v>
      </c>
    </row>
    <row r="105" spans="1:8" s="33" customFormat="1" ht="28.5" customHeight="1">
      <c r="A105" s="230" t="s">
        <v>327</v>
      </c>
      <c r="B105" s="63">
        <v>6080</v>
      </c>
      <c r="C105" s="265"/>
      <c r="D105" s="265"/>
      <c r="E105" s="265"/>
      <c r="F105" s="265"/>
      <c r="G105" s="258">
        <f t="shared" si="34"/>
        <v>0</v>
      </c>
      <c r="H105" s="235">
        <f t="shared" si="35"/>
        <v>0</v>
      </c>
    </row>
    <row r="106" spans="1:8" s="33" customFormat="1" ht="27.75" customHeight="1">
      <c r="A106" s="231" t="s">
        <v>328</v>
      </c>
      <c r="B106" s="63">
        <v>6090</v>
      </c>
      <c r="C106" s="274">
        <f>C100+C103</f>
        <v>158951</v>
      </c>
      <c r="D106" s="274">
        <f t="shared" ref="D106:F106" si="38">D100+D103</f>
        <v>165894</v>
      </c>
      <c r="E106" s="274">
        <f t="shared" si="38"/>
        <v>161315</v>
      </c>
      <c r="F106" s="274">
        <f t="shared" si="38"/>
        <v>166493</v>
      </c>
      <c r="G106" s="151">
        <f t="shared" si="34"/>
        <v>5178</v>
      </c>
      <c r="H106" s="236">
        <f t="shared" si="35"/>
        <v>103.20986889005982</v>
      </c>
    </row>
    <row r="107" spans="1:8" s="33" customFormat="1" ht="27.75" customHeight="1" thickBot="1">
      <c r="A107" s="231" t="s">
        <v>329</v>
      </c>
      <c r="B107" s="74">
        <v>6099</v>
      </c>
      <c r="C107" s="245">
        <f>C99-C106</f>
        <v>0</v>
      </c>
      <c r="D107" s="245">
        <f>D99-D106</f>
        <v>0</v>
      </c>
      <c r="E107" s="245">
        <f>E99-E106</f>
        <v>0</v>
      </c>
      <c r="F107" s="245">
        <f>F99-F106</f>
        <v>0</v>
      </c>
      <c r="G107" s="84">
        <f t="shared" si="34"/>
        <v>0</v>
      </c>
      <c r="H107" s="236">
        <f t="shared" si="35"/>
        <v>0</v>
      </c>
    </row>
    <row r="108" spans="1:8" s="33" customFormat="1" ht="33" customHeight="1" thickBot="1">
      <c r="A108" s="385" t="s">
        <v>242</v>
      </c>
      <c r="B108" s="386"/>
      <c r="C108" s="386"/>
      <c r="D108" s="386"/>
      <c r="E108" s="386"/>
      <c r="F108" s="386"/>
      <c r="G108" s="386"/>
      <c r="H108" s="387"/>
    </row>
    <row r="109" spans="1:8" s="33" customFormat="1" ht="27.75" customHeight="1">
      <c r="A109" s="119" t="s">
        <v>283</v>
      </c>
      <c r="B109" s="120" t="s">
        <v>243</v>
      </c>
      <c r="C109" s="240">
        <f>SUM(C110:C112)</f>
        <v>0</v>
      </c>
      <c r="D109" s="240">
        <f t="shared" ref="D109:F109" si="39">SUM(D110:D112)</f>
        <v>0</v>
      </c>
      <c r="E109" s="240">
        <f t="shared" si="39"/>
        <v>0</v>
      </c>
      <c r="F109" s="240">
        <f t="shared" si="39"/>
        <v>0</v>
      </c>
      <c r="G109" s="84">
        <f t="shared" ref="G109" si="40">IF(F109="(    )",0,F109)-IF(E109="(    )",0,E109)</f>
        <v>0</v>
      </c>
      <c r="H109" s="236">
        <f t="shared" ref="H109" si="41">IF(IF(E109="(    )",0,E109)=0,0,IF(F109="(    )",0,F109)/IF(E109="(    )",0,E109))*100</f>
        <v>0</v>
      </c>
    </row>
    <row r="110" spans="1:8" s="33" customFormat="1" ht="30" customHeight="1">
      <c r="A110" s="121" t="s">
        <v>298</v>
      </c>
      <c r="B110" s="122" t="s">
        <v>245</v>
      </c>
      <c r="C110" s="246"/>
      <c r="D110" s="247">
        <f>'6.1. Інша інфо_1'!$H$64</f>
        <v>0</v>
      </c>
      <c r="E110" s="247">
        <f>'6.1. Інша інфо_1'!$F$64</f>
        <v>0</v>
      </c>
      <c r="F110" s="247">
        <f>'6.1. Інша інфо_1'!$H$64</f>
        <v>0</v>
      </c>
      <c r="G110" s="238">
        <f t="shared" ref="G110:G116" si="42">IF(F110="(    )",0,F110)-IF(E110="(    )",0,E110)</f>
        <v>0</v>
      </c>
      <c r="H110" s="235">
        <f t="shared" ref="H110:H116" si="43">IF(IF(E110="(    )",0,E110)=0,0,IF(F110="(    )",0,F110)/IF(E110="(    )",0,E110))*100</f>
        <v>0</v>
      </c>
    </row>
    <row r="111" spans="1:8" s="33" customFormat="1" ht="29.25" customHeight="1">
      <c r="A111" s="121" t="s">
        <v>299</v>
      </c>
      <c r="B111" s="122" t="s">
        <v>246</v>
      </c>
      <c r="C111" s="247"/>
      <c r="D111" s="247">
        <f>'6.1. Інша інфо_1'!$H$68</f>
        <v>0</v>
      </c>
      <c r="E111" s="247">
        <f>'6.1. Інша інфо_1'!$F$68</f>
        <v>0</v>
      </c>
      <c r="F111" s="247">
        <f>'6.1. Інша інфо_1'!$H$68</f>
        <v>0</v>
      </c>
      <c r="G111" s="84">
        <f t="shared" si="42"/>
        <v>0</v>
      </c>
      <c r="H111" s="235">
        <f t="shared" si="43"/>
        <v>0</v>
      </c>
    </row>
    <row r="112" spans="1:8" s="33" customFormat="1" ht="33" customHeight="1">
      <c r="A112" s="121" t="s">
        <v>300</v>
      </c>
      <c r="B112" s="122" t="s">
        <v>247</v>
      </c>
      <c r="C112" s="247"/>
      <c r="D112" s="247">
        <f>'6.1. Інша інфо_1'!$H$72</f>
        <v>0</v>
      </c>
      <c r="E112" s="247">
        <f>'6.1. Інша інфо_1'!$F$72</f>
        <v>0</v>
      </c>
      <c r="F112" s="247">
        <f>'6.1. Інша інфо_1'!$H$72</f>
        <v>0</v>
      </c>
      <c r="G112" s="84">
        <f t="shared" si="42"/>
        <v>0</v>
      </c>
      <c r="H112" s="235">
        <f t="shared" si="43"/>
        <v>0</v>
      </c>
    </row>
    <row r="113" spans="1:8" s="33" customFormat="1" ht="27.75" customHeight="1">
      <c r="A113" s="119" t="s">
        <v>284</v>
      </c>
      <c r="B113" s="120" t="s">
        <v>244</v>
      </c>
      <c r="C113" s="240">
        <f>SUM(C114:C116)</f>
        <v>0</v>
      </c>
      <c r="D113" s="240">
        <f t="shared" ref="D113:F113" si="44">SUM(D114:D116)</f>
        <v>0</v>
      </c>
      <c r="E113" s="240">
        <f t="shared" si="44"/>
        <v>0</v>
      </c>
      <c r="F113" s="240">
        <f t="shared" si="44"/>
        <v>0</v>
      </c>
      <c r="G113" s="84">
        <f t="shared" si="42"/>
        <v>0</v>
      </c>
      <c r="H113" s="236">
        <f t="shared" si="43"/>
        <v>0</v>
      </c>
    </row>
    <row r="114" spans="1:8" s="33" customFormat="1" ht="29.25" customHeight="1">
      <c r="A114" s="121" t="s">
        <v>298</v>
      </c>
      <c r="B114" s="122" t="s">
        <v>248</v>
      </c>
      <c r="C114" s="247"/>
      <c r="D114" s="247">
        <f>'6.1. Інша інфо_1'!$L$64</f>
        <v>0</v>
      </c>
      <c r="E114" s="247">
        <f>'6.1. Інша інфо_1'!$J$64</f>
        <v>0</v>
      </c>
      <c r="F114" s="247">
        <f>'6.1. Інша інфо_1'!$L$64</f>
        <v>0</v>
      </c>
      <c r="G114" s="238">
        <f t="shared" si="42"/>
        <v>0</v>
      </c>
      <c r="H114" s="235">
        <f t="shared" si="43"/>
        <v>0</v>
      </c>
    </row>
    <row r="115" spans="1:8" s="33" customFormat="1" ht="28.5" customHeight="1">
      <c r="A115" s="121" t="s">
        <v>299</v>
      </c>
      <c r="B115" s="122" t="s">
        <v>249</v>
      </c>
      <c r="C115" s="247"/>
      <c r="D115" s="247">
        <f>'6.1. Інша інфо_1'!$L$68</f>
        <v>0</v>
      </c>
      <c r="E115" s="247">
        <f>'6.1. Інша інфо_1'!$J$68</f>
        <v>0</v>
      </c>
      <c r="F115" s="247">
        <f>'6.1. Інша інфо_1'!$L$68</f>
        <v>0</v>
      </c>
      <c r="G115" s="84">
        <f t="shared" si="42"/>
        <v>0</v>
      </c>
      <c r="H115" s="235">
        <f t="shared" si="43"/>
        <v>0</v>
      </c>
    </row>
    <row r="116" spans="1:8" s="33" customFormat="1" ht="26.25" customHeight="1" thickBot="1">
      <c r="A116" s="121" t="s">
        <v>300</v>
      </c>
      <c r="B116" s="122" t="s">
        <v>250</v>
      </c>
      <c r="C116" s="247"/>
      <c r="D116" s="247">
        <f>'6.1. Інша інфо_1'!$L$72</f>
        <v>0</v>
      </c>
      <c r="E116" s="247">
        <f>'6.1. Інша інфо_1'!$J$72</f>
        <v>0</v>
      </c>
      <c r="F116" s="247">
        <f>'6.1. Інша інфо_1'!$L$72</f>
        <v>0</v>
      </c>
      <c r="G116" s="84">
        <f t="shared" si="42"/>
        <v>0</v>
      </c>
      <c r="H116" s="235">
        <f t="shared" si="43"/>
        <v>0</v>
      </c>
    </row>
    <row r="117" spans="1:8" s="33" customFormat="1" ht="26.25" customHeight="1" thickBot="1">
      <c r="A117" s="393" t="s">
        <v>251</v>
      </c>
      <c r="B117" s="394"/>
      <c r="C117" s="394"/>
      <c r="D117" s="394"/>
      <c r="E117" s="394"/>
      <c r="F117" s="394"/>
      <c r="G117" s="394"/>
      <c r="H117" s="395"/>
    </row>
    <row r="118" spans="1:8" s="33" customFormat="1" ht="64.5" customHeight="1">
      <c r="A118" s="114" t="s">
        <v>408</v>
      </c>
      <c r="B118" s="123" t="s">
        <v>252</v>
      </c>
      <c r="C118" s="266">
        <f>SUM(C119:C121)</f>
        <v>136</v>
      </c>
      <c r="D118" s="266">
        <f>SUM(D119:D121)</f>
        <v>134</v>
      </c>
      <c r="E118" s="266">
        <f>SUM(E119:E121)</f>
        <v>136</v>
      </c>
      <c r="F118" s="266">
        <f>SUM(F119:F121)</f>
        <v>134</v>
      </c>
      <c r="G118" s="151">
        <f t="shared" ref="G118" si="45">IF(F118="(    )",0,F118)-IF(E118="(    )",0,E118)</f>
        <v>-2</v>
      </c>
      <c r="H118" s="236">
        <f t="shared" ref="H118" si="46">IF(IF(E118="(    )",0,E118)=0,0,IF(F118="(    )",0,F118)/IF(E118="(    )",0,E118))*100</f>
        <v>98.529411764705884</v>
      </c>
    </row>
    <row r="119" spans="1:8" s="33" customFormat="1" ht="27" customHeight="1">
      <c r="A119" s="121" t="s">
        <v>158</v>
      </c>
      <c r="B119" s="122" t="s">
        <v>253</v>
      </c>
      <c r="C119" s="268">
        <f>'6.1. Інша інфо_1'!C11</f>
        <v>1</v>
      </c>
      <c r="D119" s="268">
        <f>'6.1. Інша інфо_1'!I11</f>
        <v>1</v>
      </c>
      <c r="E119" s="268">
        <f>'6.1. Інша інфо_1'!F11</f>
        <v>1</v>
      </c>
      <c r="F119" s="268">
        <f>'6.1. Інша інфо_1'!I11</f>
        <v>1</v>
      </c>
      <c r="G119" s="258">
        <f t="shared" ref="G119:G126" si="47">IF(F119="(    )",0,F119)-IF(E119="(    )",0,E119)</f>
        <v>0</v>
      </c>
      <c r="H119" s="235">
        <f t="shared" ref="H119:H126" si="48">IF(IF(E119="(    )",0,E119)=0,0,IF(F119="(    )",0,F119)/IF(E119="(    )",0,E119))*100</f>
        <v>100</v>
      </c>
    </row>
    <row r="120" spans="1:8" s="33" customFormat="1" ht="28.5" customHeight="1">
      <c r="A120" s="121" t="s">
        <v>157</v>
      </c>
      <c r="B120" s="122" t="s">
        <v>254</v>
      </c>
      <c r="C120" s="268">
        <f>'6.1. Інша інфо_1'!C12</f>
        <v>8</v>
      </c>
      <c r="D120" s="268">
        <f>'6.1. Інша інфо_1'!I12</f>
        <v>8</v>
      </c>
      <c r="E120" s="268">
        <f>'6.1. Інша інфо_1'!F12</f>
        <v>8</v>
      </c>
      <c r="F120" s="268">
        <f>'6.1. Інша інфо_1'!I12</f>
        <v>8</v>
      </c>
      <c r="G120" s="258">
        <f t="shared" si="47"/>
        <v>0</v>
      </c>
      <c r="H120" s="235">
        <f t="shared" si="48"/>
        <v>100</v>
      </c>
    </row>
    <row r="121" spans="1:8" s="33" customFormat="1" ht="27" customHeight="1">
      <c r="A121" s="121" t="s">
        <v>159</v>
      </c>
      <c r="B121" s="122" t="s">
        <v>255</v>
      </c>
      <c r="C121" s="268">
        <f>'6.1. Інша інфо_1'!C13</f>
        <v>127</v>
      </c>
      <c r="D121" s="268">
        <f>'6.1. Інша інфо_1'!I13</f>
        <v>125</v>
      </c>
      <c r="E121" s="268">
        <f>'6.1. Інша інфо_1'!F13</f>
        <v>127</v>
      </c>
      <c r="F121" s="268">
        <f>'6.1. Інша інфо_1'!I13</f>
        <v>125</v>
      </c>
      <c r="G121" s="258">
        <f t="shared" si="47"/>
        <v>-2</v>
      </c>
      <c r="H121" s="235">
        <f t="shared" si="48"/>
        <v>98.425196850393704</v>
      </c>
    </row>
    <row r="122" spans="1:8" s="33" customFormat="1" ht="27.75" customHeight="1">
      <c r="A122" s="119" t="s">
        <v>5</v>
      </c>
      <c r="B122" s="120" t="s">
        <v>256</v>
      </c>
      <c r="C122" s="269">
        <f>C54</f>
        <v>18561</v>
      </c>
      <c r="D122" s="269">
        <f t="shared" ref="D122:F122" si="49">D54</f>
        <v>18467</v>
      </c>
      <c r="E122" s="269">
        <f t="shared" si="49"/>
        <v>17958</v>
      </c>
      <c r="F122" s="269">
        <f t="shared" si="49"/>
        <v>18467</v>
      </c>
      <c r="G122" s="151">
        <f t="shared" si="47"/>
        <v>509</v>
      </c>
      <c r="H122" s="236">
        <f t="shared" si="48"/>
        <v>102.8343913576122</v>
      </c>
    </row>
    <row r="123" spans="1:8" s="33" customFormat="1" ht="44.25" customHeight="1">
      <c r="A123" s="114" t="s">
        <v>423</v>
      </c>
      <c r="B123" s="123" t="s">
        <v>257</v>
      </c>
      <c r="C123" s="266">
        <f>'6.1. Інша інфо_1'!C22</f>
        <v>11373</v>
      </c>
      <c r="D123" s="266">
        <f>'6.1. Інша інфо_1'!I22</f>
        <v>11484</v>
      </c>
      <c r="E123" s="266">
        <f>'6.1. Інша інфо_1'!F22</f>
        <v>11004</v>
      </c>
      <c r="F123" s="151">
        <f>'6.1. Інша інфо_1'!I22</f>
        <v>11484</v>
      </c>
      <c r="G123" s="151">
        <f t="shared" si="47"/>
        <v>480</v>
      </c>
      <c r="H123" s="130">
        <f t="shared" si="48"/>
        <v>104.3620501635769</v>
      </c>
    </row>
    <row r="124" spans="1:8" s="33" customFormat="1" ht="28.5" customHeight="1">
      <c r="A124" s="121" t="s">
        <v>158</v>
      </c>
      <c r="B124" s="122" t="s">
        <v>258</v>
      </c>
      <c r="C124" s="268">
        <f>'6.1. Інша інфо_1'!C23</f>
        <v>46417</v>
      </c>
      <c r="D124" s="268">
        <f>'6.1. Інша інфо_1'!I23</f>
        <v>36417</v>
      </c>
      <c r="E124" s="268">
        <f>'6.1. Інша інфо_1'!F23</f>
        <v>36333</v>
      </c>
      <c r="F124" s="265">
        <f>'6.1. Інша інфо_1'!I23</f>
        <v>36417</v>
      </c>
      <c r="G124" s="258">
        <f t="shared" si="47"/>
        <v>84</v>
      </c>
      <c r="H124" s="129">
        <f t="shared" si="48"/>
        <v>100.23119478160349</v>
      </c>
    </row>
    <row r="125" spans="1:8" s="33" customFormat="1" ht="30" customHeight="1">
      <c r="A125" s="121" t="s">
        <v>157</v>
      </c>
      <c r="B125" s="122" t="s">
        <v>259</v>
      </c>
      <c r="C125" s="268">
        <f>'6.1. Інша інфо_1'!C24</f>
        <v>21375</v>
      </c>
      <c r="D125" s="268">
        <f>'6.1. Інша інфо_1'!I24</f>
        <v>21260</v>
      </c>
      <c r="E125" s="268">
        <f>'6.1. Інша інфо_1'!F24</f>
        <v>22167</v>
      </c>
      <c r="F125" s="265">
        <f>'6.1. Інша інфо_1'!I24</f>
        <v>21260</v>
      </c>
      <c r="G125" s="258">
        <f t="shared" si="47"/>
        <v>-907</v>
      </c>
      <c r="H125" s="129">
        <f t="shared" si="48"/>
        <v>95.908332205530741</v>
      </c>
    </row>
    <row r="126" spans="1:8" s="33" customFormat="1" ht="33" customHeight="1">
      <c r="A126" s="121" t="s">
        <v>159</v>
      </c>
      <c r="B126" s="120" t="s">
        <v>260</v>
      </c>
      <c r="C126" s="268">
        <f>'6.1. Інша інфо_1'!C25</f>
        <v>10467</v>
      </c>
      <c r="D126" s="268">
        <f>'6.1. Інша інфо_1'!I25</f>
        <v>10659</v>
      </c>
      <c r="E126" s="268">
        <f>'6.1. Інша інфо_1'!F25</f>
        <v>10101</v>
      </c>
      <c r="F126" s="265">
        <f>'6.1. Інша інфо_1'!I25</f>
        <v>10659</v>
      </c>
      <c r="G126" s="258">
        <f t="shared" si="47"/>
        <v>558</v>
      </c>
      <c r="H126" s="129">
        <f t="shared" si="48"/>
        <v>105.52420552420551</v>
      </c>
    </row>
    <row r="127" spans="1:8" s="33" customFormat="1" ht="33" customHeight="1">
      <c r="A127" s="166"/>
      <c r="B127" s="167"/>
      <c r="C127" s="168"/>
      <c r="D127" s="168"/>
      <c r="E127" s="168"/>
      <c r="F127" s="169"/>
      <c r="G127" s="169"/>
      <c r="H127" s="170"/>
    </row>
    <row r="128" spans="1:8" s="33" customFormat="1" ht="33" customHeight="1">
      <c r="A128" s="166"/>
      <c r="B128" s="167"/>
      <c r="C128" s="168"/>
      <c r="D128" s="168"/>
      <c r="E128" s="168"/>
      <c r="F128" s="169"/>
      <c r="G128" s="169"/>
      <c r="H128" s="170"/>
    </row>
    <row r="129" spans="1:9" s="33" customFormat="1" ht="33" customHeight="1">
      <c r="A129" s="166"/>
      <c r="B129" s="167"/>
      <c r="C129" s="168"/>
      <c r="D129" s="168"/>
      <c r="E129" s="168"/>
      <c r="F129" s="169"/>
      <c r="G129" s="169"/>
      <c r="H129" s="170"/>
    </row>
    <row r="130" spans="1:9" s="163" customFormat="1" ht="34.5" customHeight="1">
      <c r="A130" s="161" t="s">
        <v>569</v>
      </c>
      <c r="B130" s="162"/>
      <c r="C130" s="391" t="s">
        <v>80</v>
      </c>
      <c r="D130" s="392"/>
      <c r="E130" s="392"/>
      <c r="F130" s="392"/>
      <c r="G130" s="390" t="s">
        <v>576</v>
      </c>
      <c r="H130" s="390"/>
    </row>
    <row r="131" spans="1:9" s="165" customFormat="1" ht="20.100000000000001" customHeight="1">
      <c r="A131" s="164" t="s">
        <v>65</v>
      </c>
      <c r="C131" s="389" t="s">
        <v>66</v>
      </c>
      <c r="D131" s="389"/>
      <c r="E131" s="389"/>
      <c r="F131" s="389"/>
      <c r="G131" s="389" t="s">
        <v>77</v>
      </c>
      <c r="H131" s="389"/>
      <c r="I131" s="164"/>
    </row>
    <row r="132" spans="1:9">
      <c r="A132" s="159"/>
    </row>
    <row r="133" spans="1:9">
      <c r="A133" s="159"/>
    </row>
    <row r="134" spans="1:9">
      <c r="A134" s="159"/>
    </row>
    <row r="135" spans="1:9">
      <c r="A135" s="159"/>
    </row>
    <row r="136" spans="1:9">
      <c r="A136" s="159"/>
    </row>
    <row r="137" spans="1:9">
      <c r="A137" s="159"/>
    </row>
    <row r="138" spans="1:9">
      <c r="A138" s="159"/>
    </row>
    <row r="139" spans="1:9">
      <c r="A139" s="159"/>
    </row>
    <row r="140" spans="1:9">
      <c r="A140" s="159"/>
    </row>
    <row r="141" spans="1:9">
      <c r="A141" s="159"/>
    </row>
    <row r="142" spans="1:9">
      <c r="A142" s="159"/>
    </row>
    <row r="143" spans="1:9">
      <c r="A143" s="159"/>
    </row>
    <row r="144" spans="1:9">
      <c r="A144" s="159"/>
    </row>
    <row r="145" spans="1:1">
      <c r="A145" s="159"/>
    </row>
    <row r="146" spans="1:1">
      <c r="A146" s="159"/>
    </row>
    <row r="147" spans="1:1">
      <c r="A147" s="159"/>
    </row>
    <row r="148" spans="1:1">
      <c r="A148" s="159"/>
    </row>
    <row r="149" spans="1:1">
      <c r="A149" s="159"/>
    </row>
    <row r="150" spans="1:1">
      <c r="A150" s="159"/>
    </row>
    <row r="151" spans="1:1">
      <c r="A151" s="159"/>
    </row>
    <row r="152" spans="1:1">
      <c r="A152" s="159"/>
    </row>
    <row r="153" spans="1:1">
      <c r="A153" s="159"/>
    </row>
    <row r="154" spans="1:1">
      <c r="A154" s="159"/>
    </row>
    <row r="155" spans="1:1">
      <c r="A155" s="159"/>
    </row>
    <row r="156" spans="1:1">
      <c r="A156" s="159"/>
    </row>
    <row r="157" spans="1:1">
      <c r="A157" s="159"/>
    </row>
    <row r="158" spans="1:1">
      <c r="A158" s="159"/>
    </row>
    <row r="159" spans="1:1">
      <c r="A159" s="159"/>
    </row>
    <row r="160" spans="1:1">
      <c r="A160" s="159"/>
    </row>
    <row r="161" spans="1:1">
      <c r="A161" s="159"/>
    </row>
    <row r="162" spans="1:1">
      <c r="A162" s="159"/>
    </row>
    <row r="163" spans="1:1">
      <c r="A163" s="159"/>
    </row>
    <row r="164" spans="1:1">
      <c r="A164" s="159"/>
    </row>
    <row r="165" spans="1:1">
      <c r="A165" s="159"/>
    </row>
    <row r="166" spans="1:1">
      <c r="A166" s="159"/>
    </row>
    <row r="167" spans="1:1">
      <c r="A167" s="159"/>
    </row>
    <row r="168" spans="1:1">
      <c r="A168" s="159"/>
    </row>
    <row r="169" spans="1:1">
      <c r="A169" s="159"/>
    </row>
    <row r="170" spans="1:1">
      <c r="A170" s="159"/>
    </row>
    <row r="171" spans="1:1">
      <c r="A171" s="159"/>
    </row>
    <row r="172" spans="1:1">
      <c r="A172" s="159"/>
    </row>
    <row r="173" spans="1:1">
      <c r="A173" s="159"/>
    </row>
    <row r="174" spans="1:1">
      <c r="A174" s="159"/>
    </row>
    <row r="175" spans="1:1">
      <c r="A175" s="159"/>
    </row>
    <row r="176" spans="1:1">
      <c r="A176" s="159"/>
    </row>
    <row r="177" spans="1:1">
      <c r="A177" s="159"/>
    </row>
    <row r="178" spans="1:1">
      <c r="A178" s="159"/>
    </row>
    <row r="179" spans="1:1">
      <c r="A179" s="159"/>
    </row>
    <row r="180" spans="1:1">
      <c r="A180" s="159"/>
    </row>
    <row r="181" spans="1:1">
      <c r="A181" s="159"/>
    </row>
    <row r="182" spans="1:1">
      <c r="A182" s="159"/>
    </row>
    <row r="183" spans="1:1">
      <c r="A183" s="159"/>
    </row>
    <row r="184" spans="1:1">
      <c r="A184" s="159"/>
    </row>
    <row r="185" spans="1:1">
      <c r="A185" s="159"/>
    </row>
    <row r="186" spans="1:1">
      <c r="A186" s="159"/>
    </row>
    <row r="187" spans="1:1">
      <c r="A187" s="159"/>
    </row>
    <row r="188" spans="1:1">
      <c r="A188" s="159"/>
    </row>
    <row r="189" spans="1:1">
      <c r="A189" s="159"/>
    </row>
    <row r="190" spans="1:1">
      <c r="A190" s="159"/>
    </row>
    <row r="191" spans="1:1">
      <c r="A191" s="159"/>
    </row>
    <row r="192" spans="1:1">
      <c r="A192" s="159"/>
    </row>
    <row r="193" spans="1:1">
      <c r="A193" s="159"/>
    </row>
    <row r="194" spans="1:1">
      <c r="A194" s="159"/>
    </row>
    <row r="195" spans="1:1">
      <c r="A195" s="159"/>
    </row>
    <row r="196" spans="1:1">
      <c r="A196" s="159"/>
    </row>
    <row r="197" spans="1:1">
      <c r="A197" s="159"/>
    </row>
    <row r="198" spans="1:1">
      <c r="A198" s="159"/>
    </row>
    <row r="199" spans="1:1">
      <c r="A199" s="159"/>
    </row>
    <row r="200" spans="1:1">
      <c r="A200" s="159"/>
    </row>
    <row r="201" spans="1:1">
      <c r="A201" s="159"/>
    </row>
    <row r="202" spans="1:1">
      <c r="A202" s="159"/>
    </row>
    <row r="203" spans="1:1">
      <c r="A203" s="159"/>
    </row>
    <row r="204" spans="1:1">
      <c r="A204" s="159"/>
    </row>
    <row r="205" spans="1:1">
      <c r="A205" s="159"/>
    </row>
    <row r="206" spans="1:1">
      <c r="A206" s="159"/>
    </row>
    <row r="207" spans="1:1">
      <c r="A207" s="159"/>
    </row>
    <row r="208" spans="1:1">
      <c r="A208" s="159"/>
    </row>
    <row r="209" spans="1:1">
      <c r="A209" s="159"/>
    </row>
    <row r="210" spans="1:1">
      <c r="A210" s="159"/>
    </row>
    <row r="211" spans="1:1">
      <c r="A211" s="159"/>
    </row>
    <row r="212" spans="1:1">
      <c r="A212" s="159"/>
    </row>
    <row r="213" spans="1:1">
      <c r="A213" s="159"/>
    </row>
    <row r="214" spans="1:1">
      <c r="A214" s="159"/>
    </row>
    <row r="215" spans="1:1">
      <c r="A215" s="159"/>
    </row>
    <row r="216" spans="1:1">
      <c r="A216" s="159"/>
    </row>
    <row r="217" spans="1:1">
      <c r="A217" s="159"/>
    </row>
    <row r="218" spans="1:1">
      <c r="A218" s="159"/>
    </row>
    <row r="219" spans="1:1">
      <c r="A219" s="159"/>
    </row>
    <row r="220" spans="1:1">
      <c r="A220" s="159"/>
    </row>
    <row r="221" spans="1:1">
      <c r="A221" s="159"/>
    </row>
    <row r="222" spans="1:1">
      <c r="A222" s="159"/>
    </row>
    <row r="223" spans="1:1">
      <c r="A223" s="159"/>
    </row>
    <row r="224" spans="1:1">
      <c r="A224" s="159"/>
    </row>
    <row r="225" spans="1:1">
      <c r="A225" s="159"/>
    </row>
    <row r="226" spans="1:1">
      <c r="A226" s="159"/>
    </row>
    <row r="227" spans="1:1">
      <c r="A227" s="159"/>
    </row>
    <row r="228" spans="1:1">
      <c r="A228" s="159"/>
    </row>
    <row r="229" spans="1:1">
      <c r="A229" s="159"/>
    </row>
    <row r="230" spans="1:1">
      <c r="A230" s="159"/>
    </row>
    <row r="231" spans="1:1">
      <c r="A231" s="159"/>
    </row>
    <row r="232" spans="1:1">
      <c r="A232" s="159"/>
    </row>
    <row r="233" spans="1:1">
      <c r="A233" s="159"/>
    </row>
    <row r="234" spans="1:1">
      <c r="A234" s="159"/>
    </row>
    <row r="235" spans="1:1">
      <c r="A235" s="159"/>
    </row>
    <row r="236" spans="1:1">
      <c r="A236" s="159"/>
    </row>
    <row r="237" spans="1:1">
      <c r="A237" s="159"/>
    </row>
    <row r="238" spans="1:1">
      <c r="A238" s="159"/>
    </row>
    <row r="239" spans="1:1">
      <c r="A239" s="159"/>
    </row>
    <row r="240" spans="1:1">
      <c r="A240" s="159"/>
    </row>
    <row r="241" spans="1:1">
      <c r="A241" s="159"/>
    </row>
    <row r="242" spans="1:1">
      <c r="A242" s="159"/>
    </row>
    <row r="243" spans="1:1">
      <c r="A243" s="159"/>
    </row>
    <row r="244" spans="1:1">
      <c r="A244" s="159"/>
    </row>
    <row r="245" spans="1:1">
      <c r="A245" s="159"/>
    </row>
    <row r="246" spans="1:1">
      <c r="A246" s="159"/>
    </row>
    <row r="247" spans="1:1">
      <c r="A247" s="159"/>
    </row>
    <row r="248" spans="1:1">
      <c r="A248" s="159"/>
    </row>
    <row r="249" spans="1:1">
      <c r="A249" s="159"/>
    </row>
    <row r="250" spans="1:1">
      <c r="A250" s="159"/>
    </row>
    <row r="251" spans="1:1">
      <c r="A251" s="159"/>
    </row>
    <row r="252" spans="1:1">
      <c r="A252" s="159"/>
    </row>
    <row r="253" spans="1:1">
      <c r="A253" s="159"/>
    </row>
    <row r="254" spans="1:1">
      <c r="A254" s="159"/>
    </row>
    <row r="255" spans="1:1">
      <c r="A255" s="159"/>
    </row>
    <row r="256" spans="1:1">
      <c r="A256" s="159"/>
    </row>
    <row r="257" spans="1:1">
      <c r="A257" s="159"/>
    </row>
    <row r="258" spans="1:1">
      <c r="A258" s="159"/>
    </row>
    <row r="259" spans="1:1">
      <c r="A259" s="159"/>
    </row>
    <row r="260" spans="1:1">
      <c r="A260" s="159"/>
    </row>
    <row r="261" spans="1:1">
      <c r="A261" s="159"/>
    </row>
    <row r="262" spans="1:1">
      <c r="A262" s="159"/>
    </row>
    <row r="263" spans="1:1">
      <c r="A263" s="159"/>
    </row>
    <row r="264" spans="1:1">
      <c r="A264" s="159"/>
    </row>
    <row r="265" spans="1:1">
      <c r="A265" s="159"/>
    </row>
    <row r="266" spans="1:1">
      <c r="A266" s="159"/>
    </row>
    <row r="267" spans="1:1">
      <c r="A267" s="159"/>
    </row>
    <row r="268" spans="1:1">
      <c r="A268" s="159"/>
    </row>
    <row r="269" spans="1:1">
      <c r="A269" s="159"/>
    </row>
    <row r="270" spans="1:1">
      <c r="A270" s="159"/>
    </row>
    <row r="271" spans="1:1">
      <c r="A271" s="159"/>
    </row>
    <row r="272" spans="1:1">
      <c r="A272" s="159"/>
    </row>
    <row r="273" spans="1:1">
      <c r="A273" s="159"/>
    </row>
    <row r="274" spans="1:1">
      <c r="A274" s="159"/>
    </row>
    <row r="275" spans="1:1">
      <c r="A275" s="159"/>
    </row>
    <row r="276" spans="1:1">
      <c r="A276" s="159"/>
    </row>
    <row r="277" spans="1:1">
      <c r="A277" s="159"/>
    </row>
    <row r="278" spans="1:1">
      <c r="A278" s="159"/>
    </row>
    <row r="279" spans="1:1">
      <c r="A279" s="159"/>
    </row>
    <row r="280" spans="1:1">
      <c r="A280" s="159"/>
    </row>
    <row r="281" spans="1:1">
      <c r="A281" s="159"/>
    </row>
    <row r="282" spans="1:1">
      <c r="A282" s="159"/>
    </row>
    <row r="283" spans="1:1">
      <c r="A283" s="159"/>
    </row>
    <row r="284" spans="1:1">
      <c r="A284" s="159"/>
    </row>
    <row r="285" spans="1:1">
      <c r="A285" s="159"/>
    </row>
    <row r="286" spans="1:1">
      <c r="A286" s="159"/>
    </row>
    <row r="287" spans="1:1">
      <c r="A287" s="159"/>
    </row>
    <row r="288" spans="1:1">
      <c r="A288" s="159"/>
    </row>
    <row r="289" spans="1:1">
      <c r="A289" s="159"/>
    </row>
    <row r="290" spans="1:1">
      <c r="A290" s="160"/>
    </row>
    <row r="291" spans="1:1">
      <c r="A291" s="160"/>
    </row>
    <row r="292" spans="1:1">
      <c r="A292" s="160"/>
    </row>
    <row r="293" spans="1:1">
      <c r="A293" s="160"/>
    </row>
    <row r="294" spans="1:1">
      <c r="A294" s="160"/>
    </row>
    <row r="295" spans="1:1">
      <c r="A295" s="160"/>
    </row>
    <row r="296" spans="1:1">
      <c r="A296" s="160"/>
    </row>
    <row r="297" spans="1:1">
      <c r="A297" s="160"/>
    </row>
    <row r="298" spans="1:1">
      <c r="A298" s="160"/>
    </row>
    <row r="299" spans="1:1">
      <c r="A299" s="160"/>
    </row>
    <row r="300" spans="1:1">
      <c r="A300" s="160"/>
    </row>
    <row r="301" spans="1:1">
      <c r="A301" s="160"/>
    </row>
    <row r="302" spans="1:1">
      <c r="A302" s="160"/>
    </row>
    <row r="303" spans="1:1">
      <c r="A303" s="160"/>
    </row>
    <row r="304" spans="1:1">
      <c r="A304" s="160"/>
    </row>
    <row r="305" spans="1:1">
      <c r="A305" s="160"/>
    </row>
    <row r="306" spans="1:1">
      <c r="A306" s="160"/>
    </row>
    <row r="307" spans="1:1">
      <c r="A307" s="160"/>
    </row>
    <row r="308" spans="1:1">
      <c r="A308" s="160"/>
    </row>
    <row r="309" spans="1:1">
      <c r="A309" s="160"/>
    </row>
    <row r="310" spans="1:1">
      <c r="A310" s="160"/>
    </row>
    <row r="311" spans="1:1">
      <c r="A311" s="160"/>
    </row>
    <row r="312" spans="1:1">
      <c r="A312" s="160"/>
    </row>
    <row r="313" spans="1:1">
      <c r="A313" s="160"/>
    </row>
    <row r="314" spans="1:1">
      <c r="A314" s="160"/>
    </row>
    <row r="315" spans="1:1">
      <c r="A315" s="160"/>
    </row>
    <row r="316" spans="1:1">
      <c r="A316" s="160"/>
    </row>
    <row r="317" spans="1:1">
      <c r="A317" s="160"/>
    </row>
    <row r="318" spans="1:1">
      <c r="A318" s="160"/>
    </row>
    <row r="319" spans="1:1">
      <c r="A319" s="160"/>
    </row>
    <row r="320" spans="1:1">
      <c r="A320" s="160"/>
    </row>
    <row r="321" spans="1:1">
      <c r="A321" s="160"/>
    </row>
    <row r="322" spans="1:1">
      <c r="A322" s="160"/>
    </row>
    <row r="323" spans="1:1">
      <c r="A323" s="160"/>
    </row>
    <row r="324" spans="1:1">
      <c r="A324" s="160"/>
    </row>
    <row r="325" spans="1:1">
      <c r="A325" s="160"/>
    </row>
    <row r="326" spans="1:1">
      <c r="A326" s="160"/>
    </row>
    <row r="327" spans="1:1">
      <c r="A327" s="160"/>
    </row>
    <row r="328" spans="1:1">
      <c r="A328" s="160"/>
    </row>
    <row r="329" spans="1:1">
      <c r="A329" s="160"/>
    </row>
    <row r="330" spans="1:1">
      <c r="A330" s="160"/>
    </row>
    <row r="331" spans="1:1">
      <c r="A331" s="160"/>
    </row>
    <row r="332" spans="1:1">
      <c r="A332" s="160"/>
    </row>
    <row r="333" spans="1:1">
      <c r="A333" s="160"/>
    </row>
    <row r="334" spans="1:1">
      <c r="A334" s="160"/>
    </row>
    <row r="335" spans="1:1">
      <c r="A335" s="160"/>
    </row>
    <row r="336" spans="1:1">
      <c r="A336" s="160"/>
    </row>
    <row r="337" spans="1:1">
      <c r="A337" s="160"/>
    </row>
    <row r="338" spans="1:1">
      <c r="A338" s="160"/>
    </row>
    <row r="339" spans="1:1">
      <c r="A339" s="160"/>
    </row>
    <row r="340" spans="1:1">
      <c r="A340" s="160"/>
    </row>
    <row r="341" spans="1:1">
      <c r="A341" s="160"/>
    </row>
    <row r="342" spans="1:1">
      <c r="A342" s="160"/>
    </row>
    <row r="343" spans="1:1">
      <c r="A343" s="160"/>
    </row>
    <row r="344" spans="1:1">
      <c r="A344" s="160"/>
    </row>
    <row r="345" spans="1:1">
      <c r="A345" s="160"/>
    </row>
    <row r="346" spans="1:1">
      <c r="A346" s="160"/>
    </row>
    <row r="347" spans="1:1">
      <c r="A347" s="160"/>
    </row>
    <row r="348" spans="1:1">
      <c r="A348" s="160"/>
    </row>
    <row r="349" spans="1:1">
      <c r="A349" s="160"/>
    </row>
    <row r="350" spans="1:1">
      <c r="A350" s="160"/>
    </row>
    <row r="351" spans="1:1">
      <c r="A351" s="160"/>
    </row>
    <row r="352" spans="1:1">
      <c r="A352" s="160"/>
    </row>
    <row r="353" spans="1:1">
      <c r="A353" s="160"/>
    </row>
    <row r="354" spans="1:1">
      <c r="A354" s="160"/>
    </row>
    <row r="355" spans="1:1">
      <c r="A355" s="160"/>
    </row>
    <row r="356" spans="1:1">
      <c r="A356" s="160"/>
    </row>
    <row r="357" spans="1:1">
      <c r="A357" s="160"/>
    </row>
    <row r="358" spans="1:1">
      <c r="A358" s="160"/>
    </row>
    <row r="359" spans="1:1">
      <c r="A359" s="160"/>
    </row>
    <row r="360" spans="1:1">
      <c r="A360" s="160"/>
    </row>
    <row r="361" spans="1:1">
      <c r="A361" s="160"/>
    </row>
    <row r="362" spans="1:1">
      <c r="A362" s="160"/>
    </row>
    <row r="363" spans="1:1">
      <c r="A363" s="160"/>
    </row>
    <row r="364" spans="1:1">
      <c r="A364" s="160"/>
    </row>
    <row r="365" spans="1:1">
      <c r="A365" s="160"/>
    </row>
    <row r="366" spans="1:1">
      <c r="A366" s="160"/>
    </row>
    <row r="367" spans="1:1">
      <c r="A367" s="160"/>
    </row>
    <row r="368" spans="1:1">
      <c r="A368" s="160"/>
    </row>
    <row r="369" spans="1:1">
      <c r="A369" s="160"/>
    </row>
    <row r="370" spans="1:1">
      <c r="A370" s="160"/>
    </row>
    <row r="371" spans="1:1">
      <c r="A371" s="160"/>
    </row>
    <row r="372" spans="1:1">
      <c r="A372" s="160"/>
    </row>
    <row r="373" spans="1:1">
      <c r="A373" s="160"/>
    </row>
    <row r="374" spans="1:1">
      <c r="A374" s="160"/>
    </row>
    <row r="375" spans="1:1">
      <c r="A375" s="160"/>
    </row>
    <row r="376" spans="1:1">
      <c r="A376" s="160"/>
    </row>
    <row r="377" spans="1:1">
      <c r="A377" s="160"/>
    </row>
    <row r="378" spans="1:1">
      <c r="A378" s="160"/>
    </row>
    <row r="379" spans="1:1">
      <c r="A379" s="160"/>
    </row>
    <row r="380" spans="1:1">
      <c r="A380" s="160"/>
    </row>
    <row r="381" spans="1:1">
      <c r="A381" s="160"/>
    </row>
    <row r="382" spans="1:1">
      <c r="A382" s="160"/>
    </row>
    <row r="383" spans="1:1">
      <c r="A383" s="160"/>
    </row>
    <row r="384" spans="1:1">
      <c r="A384" s="160"/>
    </row>
    <row r="385" spans="1:1">
      <c r="A385" s="160"/>
    </row>
    <row r="386" spans="1:1">
      <c r="A386" s="160"/>
    </row>
    <row r="387" spans="1:1">
      <c r="A387" s="160"/>
    </row>
    <row r="388" spans="1:1">
      <c r="A388" s="160"/>
    </row>
    <row r="389" spans="1:1">
      <c r="A389" s="160"/>
    </row>
    <row r="390" spans="1:1">
      <c r="A390" s="160"/>
    </row>
    <row r="391" spans="1:1">
      <c r="A391" s="160"/>
    </row>
    <row r="392" spans="1:1">
      <c r="A392" s="160"/>
    </row>
    <row r="393" spans="1:1">
      <c r="A393" s="160"/>
    </row>
    <row r="394" spans="1:1">
      <c r="A394" s="160"/>
    </row>
    <row r="395" spans="1:1">
      <c r="A395" s="160"/>
    </row>
    <row r="396" spans="1:1">
      <c r="A396" s="160"/>
    </row>
    <row r="397" spans="1:1">
      <c r="A397" s="160"/>
    </row>
    <row r="398" spans="1:1">
      <c r="A398" s="160"/>
    </row>
    <row r="399" spans="1:1">
      <c r="A399" s="160"/>
    </row>
    <row r="400" spans="1:1">
      <c r="A400" s="160"/>
    </row>
    <row r="401" spans="1:1">
      <c r="A401" s="160"/>
    </row>
    <row r="402" spans="1:1">
      <c r="A402" s="160"/>
    </row>
    <row r="403" spans="1:1">
      <c r="A403" s="160"/>
    </row>
    <row r="404" spans="1:1">
      <c r="A404" s="160"/>
    </row>
    <row r="405" spans="1:1">
      <c r="A405" s="160"/>
    </row>
    <row r="406" spans="1:1">
      <c r="A406" s="160"/>
    </row>
    <row r="407" spans="1:1">
      <c r="A407" s="160"/>
    </row>
    <row r="408" spans="1:1">
      <c r="A408" s="160"/>
    </row>
    <row r="409" spans="1:1">
      <c r="A409" s="160"/>
    </row>
    <row r="410" spans="1:1">
      <c r="A410" s="160"/>
    </row>
    <row r="411" spans="1:1">
      <c r="A411" s="160"/>
    </row>
    <row r="412" spans="1:1">
      <c r="A412" s="160"/>
    </row>
    <row r="413" spans="1:1">
      <c r="A413" s="160"/>
    </row>
    <row r="414" spans="1:1">
      <c r="A414" s="160"/>
    </row>
    <row r="415" spans="1:1">
      <c r="A415" s="160"/>
    </row>
    <row r="416" spans="1:1">
      <c r="A416" s="160"/>
    </row>
    <row r="417" spans="1:1">
      <c r="A417" s="160"/>
    </row>
    <row r="418" spans="1:1">
      <c r="A418" s="160"/>
    </row>
    <row r="419" spans="1:1">
      <c r="A419" s="160"/>
    </row>
    <row r="420" spans="1:1">
      <c r="A420" s="160"/>
    </row>
    <row r="421" spans="1:1">
      <c r="A421" s="160"/>
    </row>
    <row r="422" spans="1:1">
      <c r="A422" s="160"/>
    </row>
    <row r="423" spans="1:1">
      <c r="A423" s="160"/>
    </row>
    <row r="424" spans="1:1">
      <c r="A424" s="160"/>
    </row>
    <row r="425" spans="1:1">
      <c r="A425" s="160"/>
    </row>
    <row r="426" spans="1:1">
      <c r="A426" s="160"/>
    </row>
    <row r="427" spans="1:1">
      <c r="A427" s="160"/>
    </row>
    <row r="428" spans="1:1">
      <c r="A428" s="160"/>
    </row>
    <row r="429" spans="1:1">
      <c r="A429" s="160"/>
    </row>
    <row r="430" spans="1:1">
      <c r="A430" s="160"/>
    </row>
    <row r="431" spans="1:1">
      <c r="A431" s="160"/>
    </row>
    <row r="432" spans="1:1">
      <c r="A432" s="160"/>
    </row>
    <row r="433" spans="1:1">
      <c r="A433" s="160"/>
    </row>
    <row r="434" spans="1:1">
      <c r="A434" s="160"/>
    </row>
    <row r="435" spans="1:1">
      <c r="A435" s="160"/>
    </row>
    <row r="436" spans="1:1">
      <c r="A436" s="160"/>
    </row>
    <row r="437" spans="1:1">
      <c r="A437" s="160"/>
    </row>
    <row r="438" spans="1:1">
      <c r="A438" s="160"/>
    </row>
    <row r="439" spans="1:1">
      <c r="A439" s="160"/>
    </row>
    <row r="440" spans="1:1">
      <c r="A440" s="160"/>
    </row>
    <row r="441" spans="1:1">
      <c r="A441" s="160"/>
    </row>
    <row r="442" spans="1:1">
      <c r="A442" s="160"/>
    </row>
    <row r="443" spans="1:1">
      <c r="A443" s="160"/>
    </row>
    <row r="444" spans="1:1">
      <c r="A444" s="160"/>
    </row>
    <row r="445" spans="1:1">
      <c r="A445" s="160"/>
    </row>
    <row r="446" spans="1:1">
      <c r="A446" s="160"/>
    </row>
    <row r="447" spans="1:1">
      <c r="A447" s="160"/>
    </row>
    <row r="448" spans="1:1">
      <c r="A448" s="160"/>
    </row>
    <row r="449" spans="1:1">
      <c r="A449" s="160"/>
    </row>
    <row r="450" spans="1:1">
      <c r="A450" s="160"/>
    </row>
    <row r="451" spans="1:1">
      <c r="A451" s="160"/>
    </row>
    <row r="452" spans="1:1">
      <c r="A452" s="160"/>
    </row>
    <row r="453" spans="1:1">
      <c r="A453" s="160"/>
    </row>
    <row r="454" spans="1:1">
      <c r="A454" s="160"/>
    </row>
    <row r="455" spans="1:1">
      <c r="A455" s="160"/>
    </row>
  </sheetData>
  <mergeCells count="37">
    <mergeCell ref="B8:E8"/>
    <mergeCell ref="F8:G8"/>
    <mergeCell ref="B9:E9"/>
    <mergeCell ref="F9:G9"/>
    <mergeCell ref="B6:E6"/>
    <mergeCell ref="B7:E7"/>
    <mergeCell ref="B1:E1"/>
    <mergeCell ref="B2:E2"/>
    <mergeCell ref="B4:E4"/>
    <mergeCell ref="B3:E3"/>
    <mergeCell ref="B5:E5"/>
    <mergeCell ref="B10:E10"/>
    <mergeCell ref="A60:H60"/>
    <mergeCell ref="A24:H24"/>
    <mergeCell ref="A59:H59"/>
    <mergeCell ref="A16:H16"/>
    <mergeCell ref="C21:D21"/>
    <mergeCell ref="E21:H21"/>
    <mergeCell ref="A17:H17"/>
    <mergeCell ref="B13:E13"/>
    <mergeCell ref="B11:E11"/>
    <mergeCell ref="B12:E12"/>
    <mergeCell ref="A92:H92"/>
    <mergeCell ref="A108:H108"/>
    <mergeCell ref="A15:H15"/>
    <mergeCell ref="G131:H131"/>
    <mergeCell ref="G130:H130"/>
    <mergeCell ref="C130:F130"/>
    <mergeCell ref="C131:F131"/>
    <mergeCell ref="A117:H117"/>
    <mergeCell ref="A65:H65"/>
    <mergeCell ref="A73:H73"/>
    <mergeCell ref="A86:H86"/>
    <mergeCell ref="A21:A22"/>
    <mergeCell ref="B21:B22"/>
    <mergeCell ref="A18:H18"/>
    <mergeCell ref="A19:H19"/>
  </mergeCells>
  <phoneticPr fontId="3" type="noConversion"/>
  <conditionalFormatting sqref="C107:F107">
    <cfRule type="cellIs" dxfId="0" priority="1" operator="notEqual">
      <formula>0</formula>
    </cfRule>
  </conditionalFormatting>
  <printOptions horizontalCentered="1"/>
  <pageMargins left="0.59055118110236227" right="0.59055118110236227" top="0.78740157480314965" bottom="0.59055118110236227" header="0" footer="0"/>
  <pageSetup paperSize="9" scale="47" fitToHeight="6" orientation="landscape" verticalDpi="300" r:id="rId1"/>
  <headerFooter alignWithMargins="0"/>
  <rowBreaks count="4" manualBreakCount="4">
    <brk id="34" max="7" man="1"/>
    <brk id="58" max="7" man="1"/>
    <brk id="85" max="7" man="1"/>
    <brk id="116" max="7" man="1"/>
  </rowBreaks>
  <ignoredErrors>
    <ignoredError sqref="F123 D33:F33" evalError="1"/>
    <ignoredError sqref="B75 B109:B116 B118:B126" numberStoredAsText="1"/>
    <ignoredError sqref="E119:E121" formula="1"/>
    <ignoredError sqref="E123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0"/>
  <sheetViews>
    <sheetView view="pageBreakPreview" topLeftCell="A34" zoomScale="65" zoomScaleNormal="75" zoomScaleSheetLayoutView="65" workbookViewId="0">
      <selection activeCell="G46" sqref="G46"/>
    </sheetView>
  </sheetViews>
  <sheetFormatPr defaultColWidth="9.140625" defaultRowHeight="18.75"/>
  <cols>
    <col min="1" max="1" width="44.85546875" style="14" customWidth="1"/>
    <col min="2" max="2" width="19.28515625" style="29" customWidth="1"/>
    <col min="3" max="3" width="15.85546875" style="14" customWidth="1"/>
    <col min="4" max="4" width="16.140625" style="14" customWidth="1"/>
    <col min="5" max="5" width="15.42578125" style="14" customWidth="1"/>
    <col min="6" max="6" width="16.5703125" style="14" customWidth="1"/>
    <col min="7" max="7" width="15.28515625" style="14" customWidth="1"/>
    <col min="8" max="8" width="16.5703125" style="14" customWidth="1"/>
    <col min="9" max="9" width="16.140625" style="14" customWidth="1"/>
    <col min="10" max="10" width="16.42578125" style="14" customWidth="1"/>
    <col min="11" max="11" width="14.85546875" style="14" customWidth="1"/>
    <col min="12" max="12" width="16.85546875" style="14" customWidth="1"/>
    <col min="13" max="13" width="16.7109375" style="14" customWidth="1"/>
    <col min="14" max="14" width="14.7109375" style="14" customWidth="1"/>
    <col min="15" max="15" width="16.7109375" style="14" customWidth="1"/>
    <col min="16" max="16384" width="9.140625" style="14"/>
  </cols>
  <sheetData>
    <row r="1" spans="1:15" ht="20.25">
      <c r="O1" s="90" t="s">
        <v>347</v>
      </c>
    </row>
    <row r="2" spans="1:15" ht="29.25" customHeight="1">
      <c r="A2" s="388" t="s">
        <v>90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3" spans="1:15" ht="29.25" customHeight="1">
      <c r="A3" s="388" t="s">
        <v>447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</row>
    <row r="4" spans="1:15" ht="29.25" customHeight="1">
      <c r="A4" s="493" t="s">
        <v>570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</row>
    <row r="5" spans="1:15" ht="20.25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</row>
    <row r="6" spans="1:15" ht="41.25" customHeight="1">
      <c r="A6" s="488" t="s">
        <v>220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</row>
    <row r="7" spans="1:15" ht="41.25" customHeight="1">
      <c r="A7" s="495" t="s">
        <v>172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</row>
    <row r="8" spans="1:15" ht="74.25" customHeight="1">
      <c r="A8" s="403" t="s">
        <v>154</v>
      </c>
      <c r="B8" s="403"/>
      <c r="C8" s="477" t="s">
        <v>448</v>
      </c>
      <c r="D8" s="477"/>
      <c r="E8" s="476"/>
      <c r="F8" s="475" t="s">
        <v>449</v>
      </c>
      <c r="G8" s="477"/>
      <c r="H8" s="476"/>
      <c r="I8" s="403" t="s">
        <v>450</v>
      </c>
      <c r="J8" s="403"/>
      <c r="K8" s="403"/>
      <c r="L8" s="403" t="s">
        <v>411</v>
      </c>
      <c r="M8" s="403"/>
      <c r="N8" s="475" t="s">
        <v>412</v>
      </c>
      <c r="O8" s="476"/>
    </row>
    <row r="9" spans="1:15" ht="27.75" customHeight="1">
      <c r="A9" s="403">
        <v>1</v>
      </c>
      <c r="B9" s="403"/>
      <c r="C9" s="477">
        <v>2</v>
      </c>
      <c r="D9" s="477"/>
      <c r="E9" s="476"/>
      <c r="F9" s="475">
        <v>3</v>
      </c>
      <c r="G9" s="477"/>
      <c r="H9" s="476"/>
      <c r="I9" s="403">
        <v>4</v>
      </c>
      <c r="J9" s="403"/>
      <c r="K9" s="403"/>
      <c r="L9" s="475">
        <v>5</v>
      </c>
      <c r="M9" s="476"/>
      <c r="N9" s="403">
        <v>6</v>
      </c>
      <c r="O9" s="403"/>
    </row>
    <row r="10" spans="1:15" ht="135.75" customHeight="1">
      <c r="A10" s="421" t="s">
        <v>386</v>
      </c>
      <c r="B10" s="421"/>
      <c r="C10" s="481">
        <f>SUM(C11:E13)</f>
        <v>136</v>
      </c>
      <c r="D10" s="482"/>
      <c r="E10" s="483"/>
      <c r="F10" s="481">
        <f t="shared" ref="F10" si="0">SUM(F11:H13)</f>
        <v>136</v>
      </c>
      <c r="G10" s="482"/>
      <c r="H10" s="483"/>
      <c r="I10" s="481">
        <f t="shared" ref="I10" si="1">SUM(I11:K13)</f>
        <v>134</v>
      </c>
      <c r="J10" s="482"/>
      <c r="K10" s="483"/>
      <c r="L10" s="490">
        <f>I10-F10</f>
        <v>-2</v>
      </c>
      <c r="M10" s="490"/>
      <c r="N10" s="486">
        <f>IF(F10=0,0,I10/F10*100)</f>
        <v>98.529411764705884</v>
      </c>
      <c r="O10" s="487"/>
    </row>
    <row r="11" spans="1:15" ht="33" customHeight="1">
      <c r="A11" s="466" t="s">
        <v>158</v>
      </c>
      <c r="B11" s="466"/>
      <c r="C11" s="463">
        <v>1</v>
      </c>
      <c r="D11" s="464"/>
      <c r="E11" s="465"/>
      <c r="F11" s="463">
        <v>1</v>
      </c>
      <c r="G11" s="464"/>
      <c r="H11" s="465"/>
      <c r="I11" s="463">
        <v>1</v>
      </c>
      <c r="J11" s="464"/>
      <c r="K11" s="465"/>
      <c r="L11" s="478">
        <f t="shared" ref="L11:L25" si="2">I11-F11</f>
        <v>0</v>
      </c>
      <c r="M11" s="478"/>
      <c r="N11" s="467">
        <f t="shared" ref="N11:N25" si="3">IF(F11=0,0,I11/F11*100)</f>
        <v>100</v>
      </c>
      <c r="O11" s="468"/>
    </row>
    <row r="12" spans="1:15" ht="33" customHeight="1">
      <c r="A12" s="466" t="s">
        <v>157</v>
      </c>
      <c r="B12" s="466"/>
      <c r="C12" s="463">
        <v>8</v>
      </c>
      <c r="D12" s="464"/>
      <c r="E12" s="465"/>
      <c r="F12" s="463">
        <v>8</v>
      </c>
      <c r="G12" s="464"/>
      <c r="H12" s="465"/>
      <c r="I12" s="463">
        <v>8</v>
      </c>
      <c r="J12" s="464"/>
      <c r="K12" s="465"/>
      <c r="L12" s="478">
        <f t="shared" si="2"/>
        <v>0</v>
      </c>
      <c r="M12" s="478"/>
      <c r="N12" s="467">
        <f t="shared" si="3"/>
        <v>100</v>
      </c>
      <c r="O12" s="468"/>
    </row>
    <row r="13" spans="1:15" ht="33" customHeight="1">
      <c r="A13" s="466" t="s">
        <v>159</v>
      </c>
      <c r="B13" s="466"/>
      <c r="C13" s="463">
        <v>127</v>
      </c>
      <c r="D13" s="464"/>
      <c r="E13" s="465"/>
      <c r="F13" s="463">
        <v>127</v>
      </c>
      <c r="G13" s="464"/>
      <c r="H13" s="465"/>
      <c r="I13" s="463">
        <v>125</v>
      </c>
      <c r="J13" s="464"/>
      <c r="K13" s="465"/>
      <c r="L13" s="478">
        <f t="shared" si="2"/>
        <v>-2</v>
      </c>
      <c r="M13" s="478"/>
      <c r="N13" s="467">
        <f t="shared" si="3"/>
        <v>98.425196850393704</v>
      </c>
      <c r="O13" s="468"/>
    </row>
    <row r="14" spans="1:15" ht="44.25" customHeight="1">
      <c r="A14" s="421" t="s">
        <v>312</v>
      </c>
      <c r="B14" s="421"/>
      <c r="C14" s="481">
        <f>SUM(C15:E17)</f>
        <v>18281</v>
      </c>
      <c r="D14" s="482"/>
      <c r="E14" s="483"/>
      <c r="F14" s="481">
        <f t="shared" ref="F14" si="4">SUM(F15:H17)</f>
        <v>17958</v>
      </c>
      <c r="G14" s="482"/>
      <c r="H14" s="483"/>
      <c r="I14" s="481">
        <f t="shared" ref="I14" si="5">SUM(I15:K17)</f>
        <v>18524</v>
      </c>
      <c r="J14" s="482"/>
      <c r="K14" s="483"/>
      <c r="L14" s="490">
        <f t="shared" si="2"/>
        <v>566</v>
      </c>
      <c r="M14" s="490"/>
      <c r="N14" s="486">
        <f t="shared" si="3"/>
        <v>103.15179864127408</v>
      </c>
      <c r="O14" s="487"/>
    </row>
    <row r="15" spans="1:15" ht="33" customHeight="1">
      <c r="A15" s="466" t="s">
        <v>158</v>
      </c>
      <c r="B15" s="466"/>
      <c r="C15" s="463">
        <v>557</v>
      </c>
      <c r="D15" s="464"/>
      <c r="E15" s="465"/>
      <c r="F15" s="463">
        <v>436</v>
      </c>
      <c r="G15" s="464"/>
      <c r="H15" s="465"/>
      <c r="I15" s="463">
        <v>437</v>
      </c>
      <c r="J15" s="464"/>
      <c r="K15" s="465"/>
      <c r="L15" s="478">
        <f t="shared" si="2"/>
        <v>1</v>
      </c>
      <c r="M15" s="478"/>
      <c r="N15" s="467">
        <f t="shared" si="3"/>
        <v>100.22935779816513</v>
      </c>
      <c r="O15" s="468"/>
    </row>
    <row r="16" spans="1:15" ht="33" customHeight="1">
      <c r="A16" s="466" t="s">
        <v>157</v>
      </c>
      <c r="B16" s="466"/>
      <c r="C16" s="463">
        <v>2052</v>
      </c>
      <c r="D16" s="464"/>
      <c r="E16" s="465"/>
      <c r="F16" s="463">
        <v>2128</v>
      </c>
      <c r="G16" s="464"/>
      <c r="H16" s="465"/>
      <c r="I16" s="463">
        <v>2041</v>
      </c>
      <c r="J16" s="464"/>
      <c r="K16" s="465"/>
      <c r="L16" s="478">
        <f t="shared" si="2"/>
        <v>-87</v>
      </c>
      <c r="M16" s="478"/>
      <c r="N16" s="467">
        <f t="shared" si="3"/>
        <v>95.911654135338338</v>
      </c>
      <c r="O16" s="468"/>
    </row>
    <row r="17" spans="1:25" ht="33" customHeight="1">
      <c r="A17" s="466" t="s">
        <v>159</v>
      </c>
      <c r="B17" s="466"/>
      <c r="C17" s="463">
        <v>15672</v>
      </c>
      <c r="D17" s="464"/>
      <c r="E17" s="465"/>
      <c r="F17" s="463">
        <v>15394</v>
      </c>
      <c r="G17" s="464"/>
      <c r="H17" s="465"/>
      <c r="I17" s="463">
        <v>16046</v>
      </c>
      <c r="J17" s="464"/>
      <c r="K17" s="465"/>
      <c r="L17" s="478">
        <f t="shared" si="2"/>
        <v>652</v>
      </c>
      <c r="M17" s="478"/>
      <c r="N17" s="467">
        <f t="shared" si="3"/>
        <v>104.23541639599844</v>
      </c>
      <c r="O17" s="468"/>
    </row>
    <row r="18" spans="1:25" ht="47.25" customHeight="1">
      <c r="A18" s="421" t="s">
        <v>313</v>
      </c>
      <c r="B18" s="421"/>
      <c r="C18" s="481">
        <f>'I. Фін результат'!C91</f>
        <v>18561</v>
      </c>
      <c r="D18" s="482"/>
      <c r="E18" s="483"/>
      <c r="F18" s="481">
        <f>'I. Фін результат'!E91</f>
        <v>17958</v>
      </c>
      <c r="G18" s="482"/>
      <c r="H18" s="483"/>
      <c r="I18" s="481">
        <f>'I. Фін результат'!F91</f>
        <v>18467</v>
      </c>
      <c r="J18" s="482"/>
      <c r="K18" s="483"/>
      <c r="L18" s="490">
        <f t="shared" si="2"/>
        <v>509</v>
      </c>
      <c r="M18" s="490"/>
      <c r="N18" s="486">
        <f t="shared" si="3"/>
        <v>102.8343913576122</v>
      </c>
      <c r="O18" s="487"/>
    </row>
    <row r="19" spans="1:25" ht="33" customHeight="1">
      <c r="A19" s="466" t="s">
        <v>158</v>
      </c>
      <c r="B19" s="466"/>
      <c r="C19" s="463">
        <v>557</v>
      </c>
      <c r="D19" s="464"/>
      <c r="E19" s="465"/>
      <c r="F19" s="463">
        <v>436</v>
      </c>
      <c r="G19" s="464"/>
      <c r="H19" s="465"/>
      <c r="I19" s="463">
        <v>437</v>
      </c>
      <c r="J19" s="464"/>
      <c r="K19" s="465"/>
      <c r="L19" s="478">
        <f t="shared" si="2"/>
        <v>1</v>
      </c>
      <c r="M19" s="478"/>
      <c r="N19" s="467">
        <f t="shared" si="3"/>
        <v>100.22935779816513</v>
      </c>
      <c r="O19" s="468"/>
    </row>
    <row r="20" spans="1:25" ht="33" customHeight="1">
      <c r="A20" s="466" t="s">
        <v>157</v>
      </c>
      <c r="B20" s="466"/>
      <c r="C20" s="463">
        <v>2052</v>
      </c>
      <c r="D20" s="464"/>
      <c r="E20" s="465"/>
      <c r="F20" s="463">
        <v>2128</v>
      </c>
      <c r="G20" s="464"/>
      <c r="H20" s="465"/>
      <c r="I20" s="463">
        <v>2041</v>
      </c>
      <c r="J20" s="464"/>
      <c r="K20" s="465"/>
      <c r="L20" s="478">
        <f t="shared" si="2"/>
        <v>-87</v>
      </c>
      <c r="M20" s="478"/>
      <c r="N20" s="467">
        <f t="shared" si="3"/>
        <v>95.911654135338338</v>
      </c>
      <c r="O20" s="468"/>
    </row>
    <row r="21" spans="1:25" ht="33" customHeight="1">
      <c r="A21" s="466" t="s">
        <v>159</v>
      </c>
      <c r="B21" s="466"/>
      <c r="C21" s="463">
        <v>15952</v>
      </c>
      <c r="D21" s="464"/>
      <c r="E21" s="465"/>
      <c r="F21" s="463">
        <v>15394</v>
      </c>
      <c r="G21" s="464"/>
      <c r="H21" s="465"/>
      <c r="I21" s="463">
        <v>15989</v>
      </c>
      <c r="J21" s="464"/>
      <c r="K21" s="465"/>
      <c r="L21" s="478">
        <f t="shared" si="2"/>
        <v>595</v>
      </c>
      <c r="M21" s="478"/>
      <c r="N21" s="467">
        <f t="shared" si="3"/>
        <v>103.86514226321944</v>
      </c>
      <c r="O21" s="468"/>
    </row>
    <row r="22" spans="1:25" ht="71.25" customHeight="1">
      <c r="A22" s="421" t="s">
        <v>387</v>
      </c>
      <c r="B22" s="421"/>
      <c r="C22" s="481">
        <f>IF(C10=0,0,ROUND(C18/C10/12*1000,0))</f>
        <v>11373</v>
      </c>
      <c r="D22" s="482"/>
      <c r="E22" s="483"/>
      <c r="F22" s="481">
        <f t="shared" ref="F22:I25" si="6">IF(F10=0,0,ROUND(F18/F10/12*1000,0))</f>
        <v>11004</v>
      </c>
      <c r="G22" s="482"/>
      <c r="H22" s="483"/>
      <c r="I22" s="481">
        <f t="shared" ref="I22" si="7">IF(I10=0,0,ROUND(I18/I10/12*1000,0))</f>
        <v>11484</v>
      </c>
      <c r="J22" s="482"/>
      <c r="K22" s="483"/>
      <c r="L22" s="490">
        <f t="shared" si="2"/>
        <v>480</v>
      </c>
      <c r="M22" s="490"/>
      <c r="N22" s="486">
        <f t="shared" si="3"/>
        <v>104.3620501635769</v>
      </c>
      <c r="O22" s="487"/>
    </row>
    <row r="23" spans="1:25" ht="33" customHeight="1">
      <c r="A23" s="466" t="s">
        <v>158</v>
      </c>
      <c r="B23" s="466"/>
      <c r="C23" s="463">
        <f t="shared" ref="C23:C25" si="8">IF(C11=0,0,ROUND(C19/C11/12*1000,0))</f>
        <v>46417</v>
      </c>
      <c r="D23" s="464"/>
      <c r="E23" s="465"/>
      <c r="F23" s="463">
        <f t="shared" si="6"/>
        <v>36333</v>
      </c>
      <c r="G23" s="464"/>
      <c r="H23" s="465"/>
      <c r="I23" s="463">
        <f t="shared" si="6"/>
        <v>36417</v>
      </c>
      <c r="J23" s="464"/>
      <c r="K23" s="465"/>
      <c r="L23" s="478">
        <f t="shared" si="2"/>
        <v>84</v>
      </c>
      <c r="M23" s="478"/>
      <c r="N23" s="467">
        <f t="shared" si="3"/>
        <v>100.23119478160349</v>
      </c>
      <c r="O23" s="468"/>
    </row>
    <row r="24" spans="1:25" ht="33" customHeight="1">
      <c r="A24" s="466" t="s">
        <v>157</v>
      </c>
      <c r="B24" s="466"/>
      <c r="C24" s="463">
        <f t="shared" si="8"/>
        <v>21375</v>
      </c>
      <c r="D24" s="464"/>
      <c r="E24" s="465"/>
      <c r="F24" s="463">
        <f t="shared" si="6"/>
        <v>22167</v>
      </c>
      <c r="G24" s="464"/>
      <c r="H24" s="465"/>
      <c r="I24" s="463">
        <f t="shared" si="6"/>
        <v>21260</v>
      </c>
      <c r="J24" s="464"/>
      <c r="K24" s="465"/>
      <c r="L24" s="478">
        <f t="shared" si="2"/>
        <v>-907</v>
      </c>
      <c r="M24" s="478"/>
      <c r="N24" s="467">
        <f t="shared" si="3"/>
        <v>95.908332205530741</v>
      </c>
      <c r="O24" s="468"/>
    </row>
    <row r="25" spans="1:25" ht="33" customHeight="1">
      <c r="A25" s="466" t="s">
        <v>159</v>
      </c>
      <c r="B25" s="466"/>
      <c r="C25" s="463">
        <f t="shared" si="8"/>
        <v>10467</v>
      </c>
      <c r="D25" s="464"/>
      <c r="E25" s="465"/>
      <c r="F25" s="463">
        <f t="shared" si="6"/>
        <v>10101</v>
      </c>
      <c r="G25" s="464"/>
      <c r="H25" s="465"/>
      <c r="I25" s="463">
        <f t="shared" si="6"/>
        <v>10659</v>
      </c>
      <c r="J25" s="464"/>
      <c r="K25" s="465"/>
      <c r="L25" s="478">
        <f t="shared" si="2"/>
        <v>558</v>
      </c>
      <c r="M25" s="478"/>
      <c r="N25" s="467">
        <f t="shared" si="3"/>
        <v>105.52420552420551</v>
      </c>
      <c r="O25" s="468"/>
      <c r="W25" s="459"/>
      <c r="X25" s="459"/>
      <c r="Y25" s="459"/>
    </row>
    <row r="26" spans="1:25" ht="13.5" customHeight="1">
      <c r="A26" s="80"/>
      <c r="B26" s="80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149"/>
      <c r="O26" s="149"/>
      <c r="W26" s="460"/>
      <c r="X26" s="460"/>
      <c r="Y26" s="460"/>
    </row>
    <row r="27" spans="1:25" ht="20.25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W27" s="460"/>
      <c r="X27" s="460"/>
      <c r="Y27" s="460"/>
    </row>
    <row r="28" spans="1:25" ht="11.25" customHeight="1">
      <c r="A28" s="82"/>
      <c r="B28" s="82"/>
      <c r="C28" s="82"/>
      <c r="D28" s="82"/>
      <c r="E28" s="82"/>
      <c r="F28" s="82"/>
      <c r="G28" s="82"/>
      <c r="H28" s="82"/>
      <c r="I28" s="82"/>
      <c r="J28" s="66"/>
      <c r="K28" s="66"/>
      <c r="L28" s="66"/>
      <c r="M28" s="66"/>
      <c r="N28" s="66"/>
      <c r="O28" s="66"/>
      <c r="W28" s="460"/>
      <c r="X28" s="460"/>
      <c r="Y28" s="460"/>
    </row>
    <row r="29" spans="1:25" ht="22.5">
      <c r="A29" s="488" t="s">
        <v>331</v>
      </c>
      <c r="B29" s="488"/>
      <c r="C29" s="488"/>
      <c r="D29" s="488"/>
      <c r="E29" s="488"/>
      <c r="F29" s="488"/>
      <c r="G29" s="488"/>
      <c r="H29" s="488"/>
      <c r="I29" s="488"/>
      <c r="J29" s="488"/>
    </row>
    <row r="30" spans="1:25">
      <c r="A30" s="28"/>
    </row>
    <row r="31" spans="1:25" ht="39.75" customHeight="1">
      <c r="A31" s="510" t="s">
        <v>388</v>
      </c>
      <c r="B31" s="511"/>
      <c r="C31" s="512"/>
      <c r="D31" s="489" t="s">
        <v>436</v>
      </c>
      <c r="E31" s="489"/>
      <c r="F31" s="489"/>
      <c r="G31" s="489" t="s">
        <v>437</v>
      </c>
      <c r="H31" s="489"/>
      <c r="I31" s="489"/>
      <c r="J31" s="489" t="s">
        <v>155</v>
      </c>
      <c r="K31" s="489"/>
      <c r="L31" s="489"/>
      <c r="M31" s="436" t="s">
        <v>156</v>
      </c>
      <c r="N31" s="492"/>
      <c r="O31" s="437"/>
    </row>
    <row r="32" spans="1:25" ht="155.25" customHeight="1">
      <c r="A32" s="513"/>
      <c r="B32" s="514"/>
      <c r="C32" s="515"/>
      <c r="D32" s="142" t="s">
        <v>314</v>
      </c>
      <c r="E32" s="142" t="s">
        <v>170</v>
      </c>
      <c r="F32" s="142" t="s">
        <v>315</v>
      </c>
      <c r="G32" s="142" t="s">
        <v>314</v>
      </c>
      <c r="H32" s="142" t="s">
        <v>170</v>
      </c>
      <c r="I32" s="142" t="s">
        <v>315</v>
      </c>
      <c r="J32" s="142" t="s">
        <v>314</v>
      </c>
      <c r="K32" s="142" t="s">
        <v>170</v>
      </c>
      <c r="L32" s="142" t="s">
        <v>315</v>
      </c>
      <c r="M32" s="30" t="s">
        <v>138</v>
      </c>
      <c r="N32" s="30" t="s">
        <v>139</v>
      </c>
      <c r="O32" s="30" t="s">
        <v>187</v>
      </c>
    </row>
    <row r="33" spans="1:15" ht="25.5" customHeight="1">
      <c r="A33" s="436">
        <v>1</v>
      </c>
      <c r="B33" s="492"/>
      <c r="C33" s="437"/>
      <c r="D33" s="142">
        <v>2</v>
      </c>
      <c r="E33" s="142">
        <v>3</v>
      </c>
      <c r="F33" s="142">
        <v>4</v>
      </c>
      <c r="G33" s="142">
        <v>5</v>
      </c>
      <c r="H33" s="51">
        <v>6</v>
      </c>
      <c r="I33" s="51">
        <v>7</v>
      </c>
      <c r="J33" s="51">
        <v>8</v>
      </c>
      <c r="K33" s="51">
        <v>9</v>
      </c>
      <c r="L33" s="51">
        <v>10</v>
      </c>
      <c r="M33" s="51">
        <v>11</v>
      </c>
      <c r="N33" s="51">
        <v>12</v>
      </c>
      <c r="O33" s="51">
        <v>13</v>
      </c>
    </row>
    <row r="34" spans="1:15" ht="30.75" customHeight="1">
      <c r="A34" s="508" t="s">
        <v>530</v>
      </c>
      <c r="B34" s="414"/>
      <c r="C34" s="509"/>
      <c r="D34" s="146">
        <v>12619</v>
      </c>
      <c r="E34" s="152"/>
      <c r="F34" s="152"/>
      <c r="G34" s="146">
        <v>11766</v>
      </c>
      <c r="H34" s="152"/>
      <c r="I34" s="152"/>
      <c r="J34" s="382">
        <f>G34-D34</f>
        <v>-853</v>
      </c>
      <c r="K34" s="143"/>
      <c r="L34" s="143"/>
      <c r="M34" s="203">
        <f>IF(D34=0,0,G34/D34*100)</f>
        <v>93.240351850384343</v>
      </c>
      <c r="N34" s="158"/>
      <c r="O34" s="158"/>
    </row>
    <row r="35" spans="1:15" ht="30.75" customHeight="1">
      <c r="A35" s="508" t="s">
        <v>580</v>
      </c>
      <c r="B35" s="414"/>
      <c r="C35" s="509"/>
      <c r="D35" s="146">
        <v>7075</v>
      </c>
      <c r="E35" s="152"/>
      <c r="F35" s="152"/>
      <c r="G35" s="146">
        <v>7075</v>
      </c>
      <c r="H35" s="152"/>
      <c r="I35" s="152"/>
      <c r="J35" s="382">
        <f t="shared" ref="J35:J49" si="9">G35-D35</f>
        <v>0</v>
      </c>
      <c r="K35" s="143"/>
      <c r="L35" s="143"/>
      <c r="M35" s="203">
        <f t="shared" ref="M35:M40" si="10">IF(D35=0,0,G35/D35*100)</f>
        <v>100</v>
      </c>
      <c r="N35" s="158"/>
      <c r="O35" s="158"/>
    </row>
    <row r="36" spans="1:15" ht="45.75" customHeight="1">
      <c r="A36" s="508" t="s">
        <v>531</v>
      </c>
      <c r="B36" s="414"/>
      <c r="C36" s="509"/>
      <c r="D36" s="146">
        <v>2578</v>
      </c>
      <c r="E36" s="152"/>
      <c r="F36" s="152"/>
      <c r="G36" s="146">
        <v>2578</v>
      </c>
      <c r="H36" s="152"/>
      <c r="I36" s="152"/>
      <c r="J36" s="382">
        <f t="shared" si="9"/>
        <v>0</v>
      </c>
      <c r="K36" s="143"/>
      <c r="L36" s="143"/>
      <c r="M36" s="203">
        <f t="shared" si="10"/>
        <v>100</v>
      </c>
      <c r="N36" s="158"/>
      <c r="O36" s="158"/>
    </row>
    <row r="37" spans="1:15" ht="30.75" customHeight="1">
      <c r="A37" s="479" t="s">
        <v>532</v>
      </c>
      <c r="B37" s="406"/>
      <c r="C37" s="480"/>
      <c r="D37" s="146">
        <v>201</v>
      </c>
      <c r="E37" s="152"/>
      <c r="F37" s="152"/>
      <c r="G37" s="146">
        <v>201</v>
      </c>
      <c r="H37" s="152"/>
      <c r="I37" s="152"/>
      <c r="J37" s="382">
        <f t="shared" si="9"/>
        <v>0</v>
      </c>
      <c r="K37" s="143"/>
      <c r="L37" s="143"/>
      <c r="M37" s="203">
        <f t="shared" si="10"/>
        <v>100</v>
      </c>
      <c r="N37" s="158"/>
      <c r="O37" s="158"/>
    </row>
    <row r="38" spans="1:15" ht="30.75" customHeight="1">
      <c r="A38" s="508" t="s">
        <v>579</v>
      </c>
      <c r="B38" s="414"/>
      <c r="C38" s="509"/>
      <c r="D38" s="146">
        <v>51</v>
      </c>
      <c r="E38" s="152"/>
      <c r="F38" s="152"/>
      <c r="G38" s="146">
        <v>51</v>
      </c>
      <c r="H38" s="152"/>
      <c r="I38" s="152"/>
      <c r="J38" s="382">
        <f t="shared" si="9"/>
        <v>0</v>
      </c>
      <c r="K38" s="143"/>
      <c r="L38" s="143"/>
      <c r="M38" s="203">
        <f t="shared" si="10"/>
        <v>100</v>
      </c>
      <c r="N38" s="158"/>
      <c r="O38" s="158"/>
    </row>
    <row r="39" spans="1:15" s="66" customFormat="1" ht="30.75" customHeight="1">
      <c r="A39" s="508" t="s">
        <v>533</v>
      </c>
      <c r="B39" s="414"/>
      <c r="C39" s="509"/>
      <c r="D39" s="146">
        <v>10</v>
      </c>
      <c r="E39" s="152"/>
      <c r="F39" s="152"/>
      <c r="G39" s="146"/>
      <c r="H39" s="381"/>
      <c r="I39" s="381"/>
      <c r="J39" s="382">
        <f t="shared" si="9"/>
        <v>-10</v>
      </c>
      <c r="K39" s="77"/>
      <c r="L39" s="77"/>
      <c r="M39" s="203">
        <f t="shared" si="10"/>
        <v>0</v>
      </c>
      <c r="N39" s="77"/>
      <c r="O39" s="77"/>
    </row>
    <row r="40" spans="1:15" s="66" customFormat="1" ht="30.75" customHeight="1">
      <c r="A40" s="479" t="s">
        <v>534</v>
      </c>
      <c r="B40" s="406"/>
      <c r="C40" s="480"/>
      <c r="D40" s="146">
        <v>1434</v>
      </c>
      <c r="E40" s="152"/>
      <c r="F40" s="152"/>
      <c r="G40" s="146">
        <v>1434</v>
      </c>
      <c r="H40" s="381"/>
      <c r="I40" s="381"/>
      <c r="J40" s="382">
        <f t="shared" si="9"/>
        <v>0</v>
      </c>
      <c r="K40" s="77"/>
      <c r="L40" s="77"/>
      <c r="M40" s="203">
        <f t="shared" si="10"/>
        <v>100</v>
      </c>
      <c r="N40" s="77"/>
      <c r="O40" s="77"/>
    </row>
    <row r="41" spans="1:15" s="66" customFormat="1" ht="30.75" customHeight="1">
      <c r="A41" s="479" t="s">
        <v>535</v>
      </c>
      <c r="B41" s="406"/>
      <c r="C41" s="480"/>
      <c r="D41" s="146">
        <v>997</v>
      </c>
      <c r="E41" s="152"/>
      <c r="F41" s="152"/>
      <c r="G41" s="146">
        <v>898</v>
      </c>
      <c r="H41" s="381"/>
      <c r="I41" s="381"/>
      <c r="J41" s="382">
        <f t="shared" si="9"/>
        <v>-99</v>
      </c>
      <c r="K41" s="77"/>
      <c r="L41" s="77"/>
      <c r="M41" s="203">
        <f t="shared" ref="M41:M48" si="11">IF(D41=0,0,G41/D41*100)</f>
        <v>90.070210631895691</v>
      </c>
      <c r="N41" s="77"/>
      <c r="O41" s="77"/>
    </row>
    <row r="42" spans="1:15" s="66" customFormat="1" ht="30.75" customHeight="1">
      <c r="A42" s="479" t="s">
        <v>536</v>
      </c>
      <c r="B42" s="406"/>
      <c r="C42" s="480"/>
      <c r="D42" s="146">
        <v>241</v>
      </c>
      <c r="E42" s="152"/>
      <c r="F42" s="152"/>
      <c r="G42" s="146">
        <v>131</v>
      </c>
      <c r="H42" s="381"/>
      <c r="I42" s="381"/>
      <c r="J42" s="382">
        <f t="shared" si="9"/>
        <v>-110</v>
      </c>
      <c r="K42" s="77"/>
      <c r="L42" s="77"/>
      <c r="M42" s="203">
        <f t="shared" si="11"/>
        <v>54.356846473029044</v>
      </c>
      <c r="N42" s="77"/>
      <c r="O42" s="77"/>
    </row>
    <row r="43" spans="1:15" s="66" customFormat="1" ht="48" customHeight="1">
      <c r="A43" s="479" t="s">
        <v>581</v>
      </c>
      <c r="B43" s="406"/>
      <c r="C43" s="480"/>
      <c r="D43" s="146">
        <v>354</v>
      </c>
      <c r="E43" s="152"/>
      <c r="F43" s="152"/>
      <c r="G43" s="146">
        <v>354</v>
      </c>
      <c r="H43" s="381"/>
      <c r="I43" s="381"/>
      <c r="J43" s="382">
        <f t="shared" si="9"/>
        <v>0</v>
      </c>
      <c r="K43" s="77"/>
      <c r="L43" s="77"/>
      <c r="M43" s="203">
        <f t="shared" si="11"/>
        <v>100</v>
      </c>
      <c r="N43" s="77"/>
      <c r="O43" s="77"/>
    </row>
    <row r="44" spans="1:15" s="66" customFormat="1" ht="30" customHeight="1">
      <c r="A44" s="479" t="s">
        <v>537</v>
      </c>
      <c r="B44" s="406"/>
      <c r="C44" s="480"/>
      <c r="D44" s="146">
        <v>50</v>
      </c>
      <c r="E44" s="152"/>
      <c r="F44" s="152"/>
      <c r="G44" s="146">
        <v>42</v>
      </c>
      <c r="H44" s="381"/>
      <c r="I44" s="381"/>
      <c r="J44" s="382">
        <f t="shared" si="9"/>
        <v>-8</v>
      </c>
      <c r="K44" s="77"/>
      <c r="L44" s="77"/>
      <c r="M44" s="203">
        <f t="shared" si="11"/>
        <v>84</v>
      </c>
      <c r="N44" s="77"/>
      <c r="O44" s="77"/>
    </row>
    <row r="45" spans="1:15" s="66" customFormat="1" ht="30" customHeight="1">
      <c r="A45" s="479" t="s">
        <v>593</v>
      </c>
      <c r="B45" s="406"/>
      <c r="C45" s="480"/>
      <c r="D45" s="146">
        <v>0</v>
      </c>
      <c r="E45" s="152"/>
      <c r="F45" s="152"/>
      <c r="G45" s="146">
        <v>499</v>
      </c>
      <c r="H45" s="381"/>
      <c r="I45" s="381"/>
      <c r="J45" s="382">
        <f t="shared" si="9"/>
        <v>499</v>
      </c>
      <c r="K45" s="77"/>
      <c r="L45" s="77"/>
      <c r="M45" s="203">
        <f t="shared" si="11"/>
        <v>0</v>
      </c>
      <c r="N45" s="77"/>
      <c r="O45" s="77"/>
    </row>
    <row r="46" spans="1:15" s="66" customFormat="1" ht="30" customHeight="1">
      <c r="A46" s="479" t="s">
        <v>538</v>
      </c>
      <c r="B46" s="406"/>
      <c r="C46" s="480"/>
      <c r="D46" s="146">
        <v>85</v>
      </c>
      <c r="E46" s="152"/>
      <c r="F46" s="152"/>
      <c r="G46" s="146">
        <v>84</v>
      </c>
      <c r="H46" s="381"/>
      <c r="I46" s="381"/>
      <c r="J46" s="382">
        <f t="shared" si="9"/>
        <v>-1</v>
      </c>
      <c r="K46" s="77"/>
      <c r="L46" s="77"/>
      <c r="M46" s="203">
        <f t="shared" si="11"/>
        <v>98.82352941176471</v>
      </c>
      <c r="N46" s="77"/>
      <c r="O46" s="77"/>
    </row>
    <row r="47" spans="1:15" s="66" customFormat="1" ht="30" hidden="1" customHeight="1">
      <c r="A47" s="479" t="s">
        <v>539</v>
      </c>
      <c r="B47" s="406"/>
      <c r="C47" s="480"/>
      <c r="D47" s="146"/>
      <c r="E47" s="152"/>
      <c r="F47" s="152"/>
      <c r="G47" s="146"/>
      <c r="H47" s="381"/>
      <c r="I47" s="381"/>
      <c r="J47" s="382">
        <f t="shared" si="9"/>
        <v>0</v>
      </c>
      <c r="K47" s="77"/>
      <c r="L47" s="77"/>
      <c r="M47" s="203">
        <f t="shared" si="11"/>
        <v>0</v>
      </c>
      <c r="N47" s="77"/>
      <c r="O47" s="77"/>
    </row>
    <row r="48" spans="1:15" s="66" customFormat="1" ht="42.75" customHeight="1">
      <c r="A48" s="479" t="s">
        <v>540</v>
      </c>
      <c r="B48" s="406"/>
      <c r="C48" s="480"/>
      <c r="D48" s="146">
        <v>3460</v>
      </c>
      <c r="E48" s="152"/>
      <c r="F48" s="152"/>
      <c r="G48" s="146">
        <v>3460</v>
      </c>
      <c r="H48" s="381"/>
      <c r="I48" s="381"/>
      <c r="J48" s="382">
        <f t="shared" si="9"/>
        <v>0</v>
      </c>
      <c r="K48" s="77"/>
      <c r="L48" s="77"/>
      <c r="M48" s="203">
        <f t="shared" si="11"/>
        <v>100</v>
      </c>
      <c r="N48" s="77"/>
      <c r="O48" s="77"/>
    </row>
    <row r="49" spans="1:15" s="66" customFormat="1" ht="33" customHeight="1">
      <c r="A49" s="503" t="s">
        <v>50</v>
      </c>
      <c r="B49" s="504"/>
      <c r="C49" s="505"/>
      <c r="D49" s="252">
        <f>SUM(D34:D48)</f>
        <v>29155</v>
      </c>
      <c r="E49" s="303"/>
      <c r="F49" s="303"/>
      <c r="G49" s="252">
        <f>SUM(G34:G48)</f>
        <v>28573</v>
      </c>
      <c r="H49" s="303"/>
      <c r="I49" s="303"/>
      <c r="J49" s="256">
        <f t="shared" si="9"/>
        <v>-582</v>
      </c>
      <c r="K49" s="151"/>
      <c r="L49" s="84"/>
      <c r="M49" s="204">
        <f>IF(D49=0,0,G49/D49*100)</f>
        <v>98.003772937746518</v>
      </c>
      <c r="N49" s="151"/>
      <c r="O49" s="84"/>
    </row>
    <row r="50" spans="1:15" ht="22.5" customHeight="1">
      <c r="A50" s="31"/>
      <c r="B50" s="32"/>
      <c r="C50" s="32"/>
      <c r="D50" s="32"/>
      <c r="E50" s="32"/>
      <c r="F50" s="150"/>
      <c r="G50" s="150"/>
      <c r="H50" s="150"/>
      <c r="I50" s="33"/>
      <c r="J50" s="33"/>
      <c r="K50" s="33"/>
      <c r="L50" s="33"/>
      <c r="M50" s="33"/>
      <c r="N50" s="33"/>
      <c r="O50" s="34"/>
    </row>
    <row r="51" spans="1:15" ht="18.75" customHeight="1">
      <c r="A51" s="488" t="s">
        <v>332</v>
      </c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</row>
    <row r="52" spans="1:15">
      <c r="A52" s="28"/>
      <c r="O52" s="31" t="s">
        <v>442</v>
      </c>
    </row>
    <row r="53" spans="1:15" ht="54" customHeight="1">
      <c r="A53" s="143" t="s">
        <v>91</v>
      </c>
      <c r="B53" s="403" t="s">
        <v>63</v>
      </c>
      <c r="C53" s="403"/>
      <c r="D53" s="403" t="s">
        <v>58</v>
      </c>
      <c r="E53" s="403"/>
      <c r="F53" s="403" t="s">
        <v>59</v>
      </c>
      <c r="G53" s="403"/>
      <c r="H53" s="403" t="s">
        <v>73</v>
      </c>
      <c r="I53" s="403"/>
      <c r="J53" s="403"/>
      <c r="K53" s="475" t="s">
        <v>454</v>
      </c>
      <c r="L53" s="476"/>
      <c r="M53" s="475" t="s">
        <v>30</v>
      </c>
      <c r="N53" s="477"/>
      <c r="O53" s="476"/>
    </row>
    <row r="54" spans="1:15" ht="22.5" customHeight="1">
      <c r="A54" s="77">
        <v>1</v>
      </c>
      <c r="B54" s="402">
        <v>2</v>
      </c>
      <c r="C54" s="402"/>
      <c r="D54" s="402">
        <v>3</v>
      </c>
      <c r="E54" s="402"/>
      <c r="F54" s="402">
        <v>4</v>
      </c>
      <c r="G54" s="402"/>
      <c r="H54" s="402">
        <v>5</v>
      </c>
      <c r="I54" s="402"/>
      <c r="J54" s="402"/>
      <c r="K54" s="402">
        <v>6</v>
      </c>
      <c r="L54" s="402"/>
      <c r="M54" s="484">
        <v>7</v>
      </c>
      <c r="N54" s="499"/>
      <c r="O54" s="485"/>
    </row>
    <row r="55" spans="1:15" ht="22.5" customHeight="1">
      <c r="A55" s="208"/>
      <c r="B55" s="473"/>
      <c r="C55" s="473"/>
      <c r="D55" s="506"/>
      <c r="E55" s="506"/>
      <c r="F55" s="491"/>
      <c r="G55" s="491"/>
      <c r="H55" s="474"/>
      <c r="I55" s="450"/>
      <c r="J55" s="450"/>
      <c r="K55" s="471"/>
      <c r="L55" s="472"/>
      <c r="M55" s="470"/>
      <c r="N55" s="470"/>
      <c r="O55" s="470"/>
    </row>
    <row r="56" spans="1:15" ht="22.5" customHeight="1">
      <c r="A56" s="208"/>
      <c r="B56" s="473"/>
      <c r="C56" s="473"/>
      <c r="D56" s="506"/>
      <c r="E56" s="506"/>
      <c r="F56" s="491"/>
      <c r="G56" s="491"/>
      <c r="H56" s="474"/>
      <c r="I56" s="450"/>
      <c r="J56" s="450"/>
      <c r="K56" s="471"/>
      <c r="L56" s="472"/>
      <c r="M56" s="470"/>
      <c r="N56" s="470"/>
      <c r="O56" s="470"/>
    </row>
    <row r="57" spans="1:15" ht="30" customHeight="1">
      <c r="A57" s="85" t="s">
        <v>50</v>
      </c>
      <c r="B57" s="507" t="s">
        <v>31</v>
      </c>
      <c r="C57" s="507"/>
      <c r="D57" s="507" t="s">
        <v>31</v>
      </c>
      <c r="E57" s="507"/>
      <c r="F57" s="507" t="s">
        <v>31</v>
      </c>
      <c r="G57" s="507"/>
      <c r="H57" s="498"/>
      <c r="I57" s="498"/>
      <c r="J57" s="498"/>
      <c r="K57" s="481">
        <f>SUM(K55:L55)</f>
        <v>0</v>
      </c>
      <c r="L57" s="483"/>
      <c r="M57" s="500"/>
      <c r="N57" s="500"/>
      <c r="O57" s="500"/>
    </row>
    <row r="58" spans="1:15">
      <c r="A58" s="150"/>
      <c r="B58" s="13"/>
      <c r="C58" s="13"/>
      <c r="D58" s="13"/>
      <c r="E58" s="13"/>
      <c r="F58" s="13" t="s">
        <v>361</v>
      </c>
      <c r="G58" s="13"/>
      <c r="H58" s="13"/>
      <c r="I58" s="13"/>
      <c r="J58" s="13"/>
    </row>
    <row r="59" spans="1:15" ht="22.5">
      <c r="A59" s="488" t="s">
        <v>338</v>
      </c>
      <c r="B59" s="488"/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</row>
    <row r="60" spans="1:15" ht="20.25" customHeight="1">
      <c r="A60" s="33"/>
      <c r="B60" s="35"/>
      <c r="C60" s="33"/>
      <c r="D60" s="33"/>
      <c r="E60" s="33"/>
      <c r="F60" s="33"/>
      <c r="G60" s="33"/>
      <c r="H60" s="33"/>
      <c r="I60" s="34"/>
      <c r="O60" s="31"/>
    </row>
    <row r="61" spans="1:15" ht="42.75" customHeight="1">
      <c r="A61" s="403" t="s">
        <v>57</v>
      </c>
      <c r="B61" s="403"/>
      <c r="C61" s="403"/>
      <c r="D61" s="403" t="s">
        <v>451</v>
      </c>
      <c r="E61" s="403"/>
      <c r="F61" s="403" t="s">
        <v>452</v>
      </c>
      <c r="G61" s="403"/>
      <c r="H61" s="403"/>
      <c r="I61" s="403"/>
      <c r="J61" s="403" t="s">
        <v>453</v>
      </c>
      <c r="K61" s="403"/>
      <c r="L61" s="403"/>
      <c r="M61" s="403"/>
      <c r="N61" s="403" t="s">
        <v>454</v>
      </c>
      <c r="O61" s="403"/>
    </row>
    <row r="62" spans="1:15" ht="42.75" customHeight="1">
      <c r="A62" s="403"/>
      <c r="B62" s="403"/>
      <c r="C62" s="403"/>
      <c r="D62" s="403"/>
      <c r="E62" s="403"/>
      <c r="F62" s="402" t="s">
        <v>140</v>
      </c>
      <c r="G62" s="402"/>
      <c r="H62" s="403" t="s">
        <v>141</v>
      </c>
      <c r="I62" s="403"/>
      <c r="J62" s="402" t="s">
        <v>140</v>
      </c>
      <c r="K62" s="402"/>
      <c r="L62" s="403" t="s">
        <v>141</v>
      </c>
      <c r="M62" s="403"/>
      <c r="N62" s="403"/>
      <c r="O62" s="403"/>
    </row>
    <row r="63" spans="1:15" ht="27" customHeight="1">
      <c r="A63" s="403">
        <v>1</v>
      </c>
      <c r="B63" s="403"/>
      <c r="C63" s="403"/>
      <c r="D63" s="475">
        <v>2</v>
      </c>
      <c r="E63" s="476"/>
      <c r="F63" s="475">
        <v>3</v>
      </c>
      <c r="G63" s="476"/>
      <c r="H63" s="484">
        <v>4</v>
      </c>
      <c r="I63" s="485"/>
      <c r="J63" s="484">
        <v>5</v>
      </c>
      <c r="K63" s="485"/>
      <c r="L63" s="484">
        <v>6</v>
      </c>
      <c r="M63" s="485"/>
      <c r="N63" s="484">
        <v>7</v>
      </c>
      <c r="O63" s="485"/>
    </row>
    <row r="64" spans="1:15" ht="30.75" customHeight="1">
      <c r="A64" s="466" t="s">
        <v>167</v>
      </c>
      <c r="B64" s="466"/>
      <c r="C64" s="466"/>
      <c r="D64" s="496">
        <f>SUM(D66:E67)</f>
        <v>0</v>
      </c>
      <c r="E64" s="497"/>
      <c r="F64" s="496">
        <f t="shared" ref="F64" si="12">SUM(F66:G67)</f>
        <v>0</v>
      </c>
      <c r="G64" s="497"/>
      <c r="H64" s="496">
        <f t="shared" ref="H64" si="13">SUM(H66:I67)</f>
        <v>0</v>
      </c>
      <c r="I64" s="497"/>
      <c r="J64" s="496">
        <f t="shared" ref="J64" si="14">SUM(J66:K67)</f>
        <v>0</v>
      </c>
      <c r="K64" s="497"/>
      <c r="L64" s="496">
        <f t="shared" ref="L64" si="15">SUM(L66:M67)</f>
        <v>0</v>
      </c>
      <c r="M64" s="497"/>
      <c r="N64" s="496">
        <f t="shared" ref="N64" si="16">SUM(N66:O67)</f>
        <v>0</v>
      </c>
      <c r="O64" s="497"/>
    </row>
    <row r="65" spans="1:15" ht="27.75" customHeight="1">
      <c r="A65" s="466" t="s">
        <v>78</v>
      </c>
      <c r="B65" s="466"/>
      <c r="C65" s="466"/>
      <c r="D65" s="496"/>
      <c r="E65" s="497"/>
      <c r="F65" s="496"/>
      <c r="G65" s="497"/>
      <c r="H65" s="496"/>
      <c r="I65" s="497"/>
      <c r="J65" s="496"/>
      <c r="K65" s="497"/>
      <c r="L65" s="496"/>
      <c r="M65" s="497"/>
      <c r="N65" s="496"/>
      <c r="O65" s="497"/>
    </row>
    <row r="66" spans="1:15" ht="23.25" customHeight="1">
      <c r="A66" s="466"/>
      <c r="B66" s="466"/>
      <c r="C66" s="466"/>
      <c r="D66" s="496"/>
      <c r="E66" s="497"/>
      <c r="F66" s="496"/>
      <c r="G66" s="497"/>
      <c r="H66" s="496"/>
      <c r="I66" s="497"/>
      <c r="J66" s="496"/>
      <c r="K66" s="497"/>
      <c r="L66" s="496"/>
      <c r="M66" s="497"/>
      <c r="N66" s="496">
        <f>D66+H66-L66</f>
        <v>0</v>
      </c>
      <c r="O66" s="497"/>
    </row>
    <row r="67" spans="1:15" ht="23.25" customHeight="1">
      <c r="A67" s="466"/>
      <c r="B67" s="466"/>
      <c r="C67" s="466"/>
      <c r="D67" s="496"/>
      <c r="E67" s="497"/>
      <c r="F67" s="496"/>
      <c r="G67" s="497"/>
      <c r="H67" s="496"/>
      <c r="I67" s="497"/>
      <c r="J67" s="496"/>
      <c r="K67" s="497"/>
      <c r="L67" s="496"/>
      <c r="M67" s="497"/>
      <c r="N67" s="496">
        <f>D67+H67-L67</f>
        <v>0</v>
      </c>
      <c r="O67" s="497"/>
    </row>
    <row r="68" spans="1:15" ht="30.75" customHeight="1">
      <c r="A68" s="466" t="s">
        <v>168</v>
      </c>
      <c r="B68" s="466"/>
      <c r="C68" s="466"/>
      <c r="D68" s="496">
        <f>SUM(D70:E71)</f>
        <v>0</v>
      </c>
      <c r="E68" s="497"/>
      <c r="F68" s="496">
        <f t="shared" ref="F68" si="17">SUM(F70:G71)</f>
        <v>0</v>
      </c>
      <c r="G68" s="497"/>
      <c r="H68" s="496">
        <f t="shared" ref="H68" si="18">SUM(H70:I71)</f>
        <v>0</v>
      </c>
      <c r="I68" s="497"/>
      <c r="J68" s="496">
        <f t="shared" ref="J68" si="19">SUM(J70:K71)</f>
        <v>0</v>
      </c>
      <c r="K68" s="497"/>
      <c r="L68" s="496">
        <f t="shared" ref="L68" si="20">SUM(L70:M71)</f>
        <v>0</v>
      </c>
      <c r="M68" s="497"/>
      <c r="N68" s="496">
        <f t="shared" ref="N68" si="21">SUM(N70:O71)</f>
        <v>0</v>
      </c>
      <c r="O68" s="497"/>
    </row>
    <row r="69" spans="1:15" ht="27.75" customHeight="1">
      <c r="A69" s="466" t="s">
        <v>389</v>
      </c>
      <c r="B69" s="466"/>
      <c r="C69" s="466"/>
      <c r="D69" s="496"/>
      <c r="E69" s="497"/>
      <c r="F69" s="496"/>
      <c r="G69" s="497"/>
      <c r="H69" s="496"/>
      <c r="I69" s="497"/>
      <c r="J69" s="496"/>
      <c r="K69" s="497"/>
      <c r="L69" s="496"/>
      <c r="M69" s="497"/>
      <c r="N69" s="496"/>
      <c r="O69" s="497"/>
    </row>
    <row r="70" spans="1:15" ht="23.25" customHeight="1">
      <c r="A70" s="466"/>
      <c r="B70" s="466"/>
      <c r="C70" s="466"/>
      <c r="D70" s="496"/>
      <c r="E70" s="497"/>
      <c r="F70" s="496"/>
      <c r="G70" s="497"/>
      <c r="H70" s="496"/>
      <c r="I70" s="497"/>
      <c r="J70" s="496"/>
      <c r="K70" s="497"/>
      <c r="L70" s="496">
        <v>0</v>
      </c>
      <c r="M70" s="497"/>
      <c r="N70" s="496">
        <f>D70+H70-L70</f>
        <v>0</v>
      </c>
      <c r="O70" s="497"/>
    </row>
    <row r="71" spans="1:15" ht="23.25" customHeight="1">
      <c r="A71" s="466"/>
      <c r="B71" s="466"/>
      <c r="C71" s="466"/>
      <c r="D71" s="496"/>
      <c r="E71" s="497"/>
      <c r="F71" s="496"/>
      <c r="G71" s="497"/>
      <c r="H71" s="496"/>
      <c r="I71" s="497"/>
      <c r="J71" s="496"/>
      <c r="K71" s="497"/>
      <c r="L71" s="496"/>
      <c r="M71" s="497"/>
      <c r="N71" s="496">
        <f>D71+H71-L71</f>
        <v>0</v>
      </c>
      <c r="O71" s="497"/>
    </row>
    <row r="72" spans="1:15" ht="30.75" customHeight="1">
      <c r="A72" s="466" t="s">
        <v>169</v>
      </c>
      <c r="B72" s="466"/>
      <c r="C72" s="466"/>
      <c r="D72" s="496">
        <f>SUM(D74:E75)</f>
        <v>0</v>
      </c>
      <c r="E72" s="497"/>
      <c r="F72" s="496">
        <f t="shared" ref="F72" si="22">SUM(F74:G75)</f>
        <v>0</v>
      </c>
      <c r="G72" s="497"/>
      <c r="H72" s="496">
        <f t="shared" ref="H72" si="23">SUM(H74:I75)</f>
        <v>0</v>
      </c>
      <c r="I72" s="497"/>
      <c r="J72" s="496">
        <f t="shared" ref="J72" si="24">SUM(J74:K75)</f>
        <v>0</v>
      </c>
      <c r="K72" s="497"/>
      <c r="L72" s="496">
        <f t="shared" ref="L72" si="25">SUM(L74:M75)</f>
        <v>0</v>
      </c>
      <c r="M72" s="497"/>
      <c r="N72" s="496">
        <f t="shared" ref="N72" si="26">SUM(N74:O75)</f>
        <v>0</v>
      </c>
      <c r="O72" s="497"/>
    </row>
    <row r="73" spans="1:15" ht="27.75" customHeight="1">
      <c r="A73" s="466" t="s">
        <v>78</v>
      </c>
      <c r="B73" s="466"/>
      <c r="C73" s="466"/>
      <c r="D73" s="496"/>
      <c r="E73" s="497"/>
      <c r="F73" s="496"/>
      <c r="G73" s="497"/>
      <c r="H73" s="496"/>
      <c r="I73" s="497"/>
      <c r="J73" s="496"/>
      <c r="K73" s="497"/>
      <c r="L73" s="496"/>
      <c r="M73" s="497"/>
      <c r="N73" s="496"/>
      <c r="O73" s="497"/>
    </row>
    <row r="74" spans="1:15" ht="23.25" customHeight="1">
      <c r="A74" s="466"/>
      <c r="B74" s="466"/>
      <c r="C74" s="466"/>
      <c r="D74" s="496"/>
      <c r="E74" s="497"/>
      <c r="F74" s="496"/>
      <c r="G74" s="497"/>
      <c r="H74" s="496"/>
      <c r="I74" s="497"/>
      <c r="J74" s="496"/>
      <c r="K74" s="497"/>
      <c r="L74" s="496"/>
      <c r="M74" s="497"/>
      <c r="N74" s="496">
        <f>D74+H74-L74</f>
        <v>0</v>
      </c>
      <c r="O74" s="497"/>
    </row>
    <row r="75" spans="1:15" ht="23.25" customHeight="1">
      <c r="A75" s="466"/>
      <c r="B75" s="466"/>
      <c r="C75" s="466"/>
      <c r="D75" s="496"/>
      <c r="E75" s="497"/>
      <c r="F75" s="496"/>
      <c r="G75" s="497"/>
      <c r="H75" s="496"/>
      <c r="I75" s="497"/>
      <c r="J75" s="496"/>
      <c r="K75" s="497"/>
      <c r="L75" s="496"/>
      <c r="M75" s="497"/>
      <c r="N75" s="496">
        <f>D75+H75-L75</f>
        <v>0</v>
      </c>
      <c r="O75" s="497"/>
    </row>
    <row r="76" spans="1:15" ht="51" customHeight="1">
      <c r="A76" s="421" t="s">
        <v>50</v>
      </c>
      <c r="B76" s="421"/>
      <c r="C76" s="421"/>
      <c r="D76" s="501">
        <f>SUM(D64,D68,D72)</f>
        <v>0</v>
      </c>
      <c r="E76" s="502"/>
      <c r="F76" s="501">
        <f t="shared" ref="F76" si="27">SUM(F64,F68,F72)</f>
        <v>0</v>
      </c>
      <c r="G76" s="502"/>
      <c r="H76" s="501">
        <f t="shared" ref="H76" si="28">SUM(H64,H68,H72)</f>
        <v>0</v>
      </c>
      <c r="I76" s="502"/>
      <c r="J76" s="501">
        <f t="shared" ref="J76" si="29">SUM(J64,J68,J72)</f>
        <v>0</v>
      </c>
      <c r="K76" s="502"/>
      <c r="L76" s="501">
        <f t="shared" ref="L76" si="30">SUM(L64,L68,L72)</f>
        <v>0</v>
      </c>
      <c r="M76" s="502"/>
      <c r="N76" s="501">
        <f t="shared" ref="N76" si="31">SUM(N64,N68,N72)</f>
        <v>0</v>
      </c>
      <c r="O76" s="502"/>
    </row>
    <row r="77" spans="1:15">
      <c r="C77" s="36"/>
      <c r="D77" s="36"/>
      <c r="E77" s="36"/>
    </row>
    <row r="78" spans="1:15">
      <c r="C78" s="36"/>
      <c r="D78" s="36"/>
      <c r="E78" s="36"/>
    </row>
    <row r="79" spans="1:15">
      <c r="A79" s="13"/>
      <c r="C79" s="36"/>
      <c r="D79" s="36"/>
      <c r="E79" s="36"/>
    </row>
    <row r="80" spans="1:15">
      <c r="A80" s="31"/>
      <c r="C80" s="36"/>
      <c r="D80" s="36"/>
      <c r="E80" s="36"/>
      <c r="F80" s="31"/>
      <c r="G80" s="31"/>
      <c r="L80" s="461"/>
      <c r="M80" s="462"/>
      <c r="N80" s="462"/>
      <c r="O80" s="462"/>
    </row>
    <row r="81" spans="3:5">
      <c r="C81" s="36"/>
      <c r="D81" s="36"/>
      <c r="E81" s="36"/>
    </row>
    <row r="82" spans="3:5">
      <c r="C82" s="36"/>
      <c r="D82" s="36"/>
      <c r="E82" s="36"/>
    </row>
    <row r="83" spans="3:5">
      <c r="C83" s="36"/>
      <c r="D83" s="36"/>
      <c r="E83" s="36"/>
    </row>
    <row r="84" spans="3:5">
      <c r="C84" s="36"/>
      <c r="D84" s="36"/>
      <c r="E84" s="36"/>
    </row>
    <row r="85" spans="3:5">
      <c r="C85" s="36"/>
      <c r="D85" s="36"/>
      <c r="E85" s="36"/>
    </row>
    <row r="86" spans="3:5">
      <c r="C86" s="36"/>
      <c r="D86" s="36"/>
      <c r="E86" s="36"/>
    </row>
    <row r="87" spans="3:5">
      <c r="C87" s="36"/>
      <c r="D87" s="36"/>
      <c r="E87" s="36"/>
    </row>
    <row r="88" spans="3:5">
      <c r="C88" s="36"/>
      <c r="D88" s="36"/>
      <c r="E88" s="36"/>
    </row>
    <row r="89" spans="3:5">
      <c r="C89" s="36"/>
      <c r="D89" s="36"/>
      <c r="E89" s="36"/>
    </row>
    <row r="90" spans="3:5">
      <c r="C90" s="36"/>
      <c r="D90" s="36"/>
      <c r="E90" s="36"/>
    </row>
  </sheetData>
  <mergeCells count="282">
    <mergeCell ref="A65:C65"/>
    <mergeCell ref="L67:M67"/>
    <mergeCell ref="J67:K67"/>
    <mergeCell ref="N65:O65"/>
    <mergeCell ref="N68:O68"/>
    <mergeCell ref="D68:E68"/>
    <mergeCell ref="F68:G68"/>
    <mergeCell ref="D65:E65"/>
    <mergeCell ref="D61:E62"/>
    <mergeCell ref="A61:C62"/>
    <mergeCell ref="J62:K62"/>
    <mergeCell ref="L62:M62"/>
    <mergeCell ref="N61:O62"/>
    <mergeCell ref="F61:I61"/>
    <mergeCell ref="D63:E63"/>
    <mergeCell ref="D64:E64"/>
    <mergeCell ref="A64:C64"/>
    <mergeCell ref="A63:C63"/>
    <mergeCell ref="L63:M63"/>
    <mergeCell ref="N63:O63"/>
    <mergeCell ref="F63:G63"/>
    <mergeCell ref="F64:G64"/>
    <mergeCell ref="H62:I62"/>
    <mergeCell ref="F56:G56"/>
    <mergeCell ref="F62:G62"/>
    <mergeCell ref="N71:O71"/>
    <mergeCell ref="H56:J56"/>
    <mergeCell ref="H72:I72"/>
    <mergeCell ref="J72:K72"/>
    <mergeCell ref="L72:M72"/>
    <mergeCell ref="N72:O72"/>
    <mergeCell ref="F66:G66"/>
    <mergeCell ref="H66:I66"/>
    <mergeCell ref="L65:M65"/>
    <mergeCell ref="H70:I70"/>
    <mergeCell ref="J70:K70"/>
    <mergeCell ref="H68:I68"/>
    <mergeCell ref="J68:K68"/>
    <mergeCell ref="H65:I65"/>
    <mergeCell ref="L70:M70"/>
    <mergeCell ref="N67:O67"/>
    <mergeCell ref="L66:M66"/>
    <mergeCell ref="N66:O66"/>
    <mergeCell ref="H64:I64"/>
    <mergeCell ref="J65:K65"/>
    <mergeCell ref="J69:K69"/>
    <mergeCell ref="N25:O25"/>
    <mergeCell ref="L22:M22"/>
    <mergeCell ref="F25:H25"/>
    <mergeCell ref="F21:H21"/>
    <mergeCell ref="F22:H22"/>
    <mergeCell ref="F23:H23"/>
    <mergeCell ref="L18:M18"/>
    <mergeCell ref="A40:C40"/>
    <mergeCell ref="N21:O21"/>
    <mergeCell ref="N22:O22"/>
    <mergeCell ref="N23:O23"/>
    <mergeCell ref="I21:K21"/>
    <mergeCell ref="I22:K22"/>
    <mergeCell ref="L21:M21"/>
    <mergeCell ref="I24:K24"/>
    <mergeCell ref="I23:K23"/>
    <mergeCell ref="C21:E21"/>
    <mergeCell ref="C22:E22"/>
    <mergeCell ref="L23:M23"/>
    <mergeCell ref="L24:M24"/>
    <mergeCell ref="F24:H24"/>
    <mergeCell ref="C23:E23"/>
    <mergeCell ref="A31:C32"/>
    <mergeCell ref="N24:O24"/>
    <mergeCell ref="I17:K17"/>
    <mergeCell ref="I18:K18"/>
    <mergeCell ref="I19:K19"/>
    <mergeCell ref="I20:K20"/>
    <mergeCell ref="F17:H17"/>
    <mergeCell ref="F18:H18"/>
    <mergeCell ref="F19:H19"/>
    <mergeCell ref="G31:I31"/>
    <mergeCell ref="C18:E18"/>
    <mergeCell ref="A49:C49"/>
    <mergeCell ref="A33:C33"/>
    <mergeCell ref="D55:E55"/>
    <mergeCell ref="D54:E54"/>
    <mergeCell ref="B54:C54"/>
    <mergeCell ref="B57:C57"/>
    <mergeCell ref="D57:E57"/>
    <mergeCell ref="F57:G57"/>
    <mergeCell ref="B56:C56"/>
    <mergeCell ref="D56:E56"/>
    <mergeCell ref="F54:G54"/>
    <mergeCell ref="A34:C34"/>
    <mergeCell ref="A48:C48"/>
    <mergeCell ref="A35:C35"/>
    <mergeCell ref="A36:C36"/>
    <mergeCell ref="A37:C37"/>
    <mergeCell ref="A38:C38"/>
    <mergeCell ref="A41:C41"/>
    <mergeCell ref="A42:C42"/>
    <mergeCell ref="A43:C43"/>
    <mergeCell ref="A44:C44"/>
    <mergeCell ref="A46:C46"/>
    <mergeCell ref="A47:C47"/>
    <mergeCell ref="A39:C39"/>
    <mergeCell ref="F65:G65"/>
    <mergeCell ref="N76:O76"/>
    <mergeCell ref="D75:E75"/>
    <mergeCell ref="F75:G75"/>
    <mergeCell ref="H75:I75"/>
    <mergeCell ref="J75:K75"/>
    <mergeCell ref="L75:M75"/>
    <mergeCell ref="N75:O75"/>
    <mergeCell ref="D76:E76"/>
    <mergeCell ref="H76:I76"/>
    <mergeCell ref="J76:K76"/>
    <mergeCell ref="L76:M76"/>
    <mergeCell ref="F76:G76"/>
    <mergeCell ref="H74:I74"/>
    <mergeCell ref="J74:K74"/>
    <mergeCell ref="L74:M74"/>
    <mergeCell ref="N74:O74"/>
    <mergeCell ref="N70:O70"/>
    <mergeCell ref="L69:M69"/>
    <mergeCell ref="H54:J54"/>
    <mergeCell ref="H57:J57"/>
    <mergeCell ref="H73:I73"/>
    <mergeCell ref="L68:M68"/>
    <mergeCell ref="H69:I69"/>
    <mergeCell ref="J73:K73"/>
    <mergeCell ref="H67:I67"/>
    <mergeCell ref="H71:I71"/>
    <mergeCell ref="F67:G67"/>
    <mergeCell ref="J61:M61"/>
    <mergeCell ref="M54:O54"/>
    <mergeCell ref="M57:O57"/>
    <mergeCell ref="A59:O59"/>
    <mergeCell ref="J71:K71"/>
    <mergeCell ref="L71:M71"/>
    <mergeCell ref="L64:M64"/>
    <mergeCell ref="N69:O69"/>
    <mergeCell ref="N64:O64"/>
    <mergeCell ref="J64:K64"/>
    <mergeCell ref="N73:O73"/>
    <mergeCell ref="L73:M73"/>
    <mergeCell ref="J66:K66"/>
    <mergeCell ref="A66:C66"/>
    <mergeCell ref="D66:E66"/>
    <mergeCell ref="A76:C76"/>
    <mergeCell ref="D67:E67"/>
    <mergeCell ref="A73:C73"/>
    <mergeCell ref="D71:E71"/>
    <mergeCell ref="F71:G71"/>
    <mergeCell ref="A72:C72"/>
    <mergeCell ref="A71:C71"/>
    <mergeCell ref="A75:C75"/>
    <mergeCell ref="A68:C68"/>
    <mergeCell ref="D72:E72"/>
    <mergeCell ref="F72:G72"/>
    <mergeCell ref="A74:C74"/>
    <mergeCell ref="D74:E74"/>
    <mergeCell ref="F74:G74"/>
    <mergeCell ref="F70:G70"/>
    <mergeCell ref="D70:E70"/>
    <mergeCell ref="D73:E73"/>
    <mergeCell ref="F73:G73"/>
    <mergeCell ref="A67:C67"/>
    <mergeCell ref="D69:E69"/>
    <mergeCell ref="A69:C69"/>
    <mergeCell ref="F69:G69"/>
    <mergeCell ref="A70:C70"/>
    <mergeCell ref="A2:O2"/>
    <mergeCell ref="A3:O3"/>
    <mergeCell ref="I11:K11"/>
    <mergeCell ref="F55:G55"/>
    <mergeCell ref="D53:E53"/>
    <mergeCell ref="J31:L31"/>
    <mergeCell ref="M31:O31"/>
    <mergeCell ref="A51:O51"/>
    <mergeCell ref="F53:G53"/>
    <mergeCell ref="H53:J53"/>
    <mergeCell ref="A4:O4"/>
    <mergeCell ref="A5:O5"/>
    <mergeCell ref="A6:O6"/>
    <mergeCell ref="A7:O7"/>
    <mergeCell ref="L8:M8"/>
    <mergeCell ref="N8:O8"/>
    <mergeCell ref="F8:H8"/>
    <mergeCell ref="I8:K8"/>
    <mergeCell ref="N9:O9"/>
    <mergeCell ref="N10:O10"/>
    <mergeCell ref="L9:M9"/>
    <mergeCell ref="A8:B8"/>
    <mergeCell ref="N12:O12"/>
    <mergeCell ref="I9:K9"/>
    <mergeCell ref="C8:E8"/>
    <mergeCell ref="C9:E9"/>
    <mergeCell ref="C10:E10"/>
    <mergeCell ref="N13:O13"/>
    <mergeCell ref="L11:M11"/>
    <mergeCell ref="N14:O14"/>
    <mergeCell ref="L13:M13"/>
    <mergeCell ref="N11:O11"/>
    <mergeCell ref="I12:K12"/>
    <mergeCell ref="I13:K13"/>
    <mergeCell ref="L12:M12"/>
    <mergeCell ref="F9:H9"/>
    <mergeCell ref="F10:H10"/>
    <mergeCell ref="F11:H11"/>
    <mergeCell ref="L10:M10"/>
    <mergeCell ref="C11:E11"/>
    <mergeCell ref="L14:M14"/>
    <mergeCell ref="F14:H14"/>
    <mergeCell ref="F15:H15"/>
    <mergeCell ref="I15:K15"/>
    <mergeCell ref="F12:H12"/>
    <mergeCell ref="F13:H13"/>
    <mergeCell ref="I14:K14"/>
    <mergeCell ref="I10:K10"/>
    <mergeCell ref="H63:I63"/>
    <mergeCell ref="K57:L57"/>
    <mergeCell ref="J63:K63"/>
    <mergeCell ref="L15:M15"/>
    <mergeCell ref="L19:M19"/>
    <mergeCell ref="L20:M20"/>
    <mergeCell ref="L25:M25"/>
    <mergeCell ref="I25:K25"/>
    <mergeCell ref="K56:L56"/>
    <mergeCell ref="M56:O56"/>
    <mergeCell ref="N17:O17"/>
    <mergeCell ref="N18:O18"/>
    <mergeCell ref="N19:O19"/>
    <mergeCell ref="N20:O20"/>
    <mergeCell ref="L17:M17"/>
    <mergeCell ref="A29:J29"/>
    <mergeCell ref="D31:F31"/>
    <mergeCell ref="F20:H20"/>
    <mergeCell ref="A9:B9"/>
    <mergeCell ref="A10:B10"/>
    <mergeCell ref="A11:B11"/>
    <mergeCell ref="A12:B12"/>
    <mergeCell ref="A13:B13"/>
    <mergeCell ref="C12:E12"/>
    <mergeCell ref="C13:E13"/>
    <mergeCell ref="C14:E14"/>
    <mergeCell ref="A25:B25"/>
    <mergeCell ref="A17:B17"/>
    <mergeCell ref="A18:B18"/>
    <mergeCell ref="A19:B19"/>
    <mergeCell ref="A20:B20"/>
    <mergeCell ref="A22:B22"/>
    <mergeCell ref="A23:B23"/>
    <mergeCell ref="A21:B21"/>
    <mergeCell ref="A14:B14"/>
    <mergeCell ref="A15:B15"/>
    <mergeCell ref="A16:B16"/>
    <mergeCell ref="C24:E24"/>
    <mergeCell ref="C25:E25"/>
    <mergeCell ref="C19:E19"/>
    <mergeCell ref="C20:E20"/>
    <mergeCell ref="W25:Y25"/>
    <mergeCell ref="W26:Y26"/>
    <mergeCell ref="W27:Y27"/>
    <mergeCell ref="W28:Y28"/>
    <mergeCell ref="L80:O80"/>
    <mergeCell ref="C15:E15"/>
    <mergeCell ref="C16:E16"/>
    <mergeCell ref="C17:E17"/>
    <mergeCell ref="A24:B24"/>
    <mergeCell ref="N15:O15"/>
    <mergeCell ref="N16:O16"/>
    <mergeCell ref="A27:O27"/>
    <mergeCell ref="F16:H16"/>
    <mergeCell ref="M55:O55"/>
    <mergeCell ref="K55:L55"/>
    <mergeCell ref="K54:L54"/>
    <mergeCell ref="B55:C55"/>
    <mergeCell ref="H55:J55"/>
    <mergeCell ref="K53:L53"/>
    <mergeCell ref="M53:O53"/>
    <mergeCell ref="B53:C53"/>
    <mergeCell ref="L16:M16"/>
    <mergeCell ref="I16:K16"/>
    <mergeCell ref="A45:C45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50" fitToHeight="4" orientation="landscape" horizontalDpi="1200" verticalDpi="1200" r:id="rId1"/>
  <headerFooter alignWithMargins="0"/>
  <rowBreaks count="2" manualBreakCount="2">
    <brk id="26" max="14" man="1"/>
    <brk id="57" max="14" man="1"/>
  </rowBreaks>
  <ignoredErrors>
    <ignoredError sqref="O10" evalError="1"/>
    <ignoredError sqref="E49:F4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62"/>
  <sheetViews>
    <sheetView view="pageBreakPreview" topLeftCell="A22" zoomScale="60" zoomScaleNormal="50" workbookViewId="0">
      <selection activeCell="X32" sqref="X32"/>
    </sheetView>
  </sheetViews>
  <sheetFormatPr defaultColWidth="9.140625" defaultRowHeight="18.75"/>
  <cols>
    <col min="1" max="2" width="4.42578125" style="14" customWidth="1"/>
    <col min="3" max="3" width="34.85546875" style="14" customWidth="1"/>
    <col min="4" max="6" width="8.42578125" style="14" customWidth="1"/>
    <col min="7" max="7" width="11.28515625" style="14" customWidth="1"/>
    <col min="8" max="9" width="10.28515625" style="14" customWidth="1"/>
    <col min="10" max="10" width="8.7109375" style="14" customWidth="1"/>
    <col min="11" max="11" width="10.140625" style="14" customWidth="1"/>
    <col min="12" max="12" width="9" style="14" customWidth="1"/>
    <col min="13" max="13" width="12.28515625" style="14" customWidth="1"/>
    <col min="14" max="14" width="12.5703125" style="14" customWidth="1"/>
    <col min="15" max="15" width="14.5703125" style="14" customWidth="1"/>
    <col min="16" max="16" width="14" style="14" customWidth="1"/>
    <col min="17" max="17" width="15.42578125" style="14" customWidth="1"/>
    <col min="18" max="18" width="12.28515625" style="14" customWidth="1"/>
    <col min="19" max="19" width="14.5703125" style="14" customWidth="1"/>
    <col min="20" max="20" width="14" style="14" customWidth="1"/>
    <col min="21" max="21" width="12.5703125" style="14" customWidth="1"/>
    <col min="22" max="22" width="12.28515625" style="14" customWidth="1"/>
    <col min="23" max="23" width="14.85546875" style="14" customWidth="1"/>
    <col min="24" max="24" width="14" style="14" customWidth="1"/>
    <col min="25" max="25" width="12.5703125" style="14" customWidth="1"/>
    <col min="26" max="26" width="12.28515625" style="14" customWidth="1"/>
    <col min="27" max="27" width="14.5703125" style="14" customWidth="1"/>
    <col min="28" max="28" width="14.42578125" style="14" customWidth="1"/>
    <col min="29" max="29" width="12.28515625" style="14" customWidth="1"/>
    <col min="30" max="31" width="14.5703125" style="14" customWidth="1"/>
    <col min="32" max="32" width="14" style="14" customWidth="1"/>
    <col min="33" max="16384" width="9.140625" style="14"/>
  </cols>
  <sheetData>
    <row r="1" spans="1:32" ht="18.75" customHeight="1"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427" t="s">
        <v>348</v>
      </c>
      <c r="AE1" s="427"/>
      <c r="AF1" s="427"/>
    </row>
    <row r="2" spans="1:32" ht="18.75" customHeight="1">
      <c r="C2" s="87" t="s">
        <v>339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:3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3" t="s">
        <v>442</v>
      </c>
    </row>
    <row r="4" spans="1:32" ht="45.75" customHeight="1">
      <c r="A4" s="572" t="s">
        <v>47</v>
      </c>
      <c r="B4" s="562" t="s">
        <v>118</v>
      </c>
      <c r="C4" s="563"/>
      <c r="D4" s="510" t="s">
        <v>119</v>
      </c>
      <c r="E4" s="511"/>
      <c r="F4" s="511"/>
      <c r="G4" s="510" t="s">
        <v>184</v>
      </c>
      <c r="H4" s="511"/>
      <c r="I4" s="511"/>
      <c r="J4" s="511"/>
      <c r="K4" s="511"/>
      <c r="L4" s="511"/>
      <c r="M4" s="511"/>
      <c r="N4" s="511"/>
      <c r="O4" s="511"/>
      <c r="P4" s="511"/>
      <c r="Q4" s="512"/>
      <c r="R4" s="484" t="s">
        <v>120</v>
      </c>
      <c r="S4" s="499"/>
      <c r="T4" s="499"/>
      <c r="U4" s="499"/>
      <c r="V4" s="499"/>
      <c r="W4" s="499"/>
      <c r="X4" s="499"/>
      <c r="Y4" s="499"/>
      <c r="Z4" s="485"/>
      <c r="AA4" s="403" t="s">
        <v>316</v>
      </c>
      <c r="AB4" s="402"/>
      <c r="AC4" s="402"/>
      <c r="AD4" s="403" t="s">
        <v>317</v>
      </c>
      <c r="AE4" s="402"/>
      <c r="AF4" s="402"/>
    </row>
    <row r="5" spans="1:32" ht="77.25" customHeight="1">
      <c r="A5" s="573"/>
      <c r="B5" s="564"/>
      <c r="C5" s="565"/>
      <c r="D5" s="513"/>
      <c r="E5" s="514"/>
      <c r="F5" s="514"/>
      <c r="G5" s="513"/>
      <c r="H5" s="514"/>
      <c r="I5" s="514"/>
      <c r="J5" s="514"/>
      <c r="K5" s="514"/>
      <c r="L5" s="514"/>
      <c r="M5" s="514"/>
      <c r="N5" s="514"/>
      <c r="O5" s="514"/>
      <c r="P5" s="514"/>
      <c r="Q5" s="515"/>
      <c r="R5" s="475" t="s">
        <v>457</v>
      </c>
      <c r="S5" s="477"/>
      <c r="T5" s="476"/>
      <c r="U5" s="475" t="s">
        <v>458</v>
      </c>
      <c r="V5" s="477"/>
      <c r="W5" s="476"/>
      <c r="X5" s="475" t="s">
        <v>459</v>
      </c>
      <c r="Y5" s="477"/>
      <c r="Z5" s="476"/>
      <c r="AA5" s="402"/>
      <c r="AB5" s="402"/>
      <c r="AC5" s="402"/>
      <c r="AD5" s="402"/>
      <c r="AE5" s="402"/>
      <c r="AF5" s="402"/>
    </row>
    <row r="6" spans="1:32" ht="28.5" customHeight="1">
      <c r="A6" s="88">
        <v>1</v>
      </c>
      <c r="B6" s="523">
        <v>2</v>
      </c>
      <c r="C6" s="524"/>
      <c r="D6" s="475">
        <v>3</v>
      </c>
      <c r="E6" s="477"/>
      <c r="F6" s="477"/>
      <c r="G6" s="475">
        <v>4</v>
      </c>
      <c r="H6" s="477"/>
      <c r="I6" s="477"/>
      <c r="J6" s="477"/>
      <c r="K6" s="477"/>
      <c r="L6" s="477"/>
      <c r="M6" s="477"/>
      <c r="N6" s="477"/>
      <c r="O6" s="477"/>
      <c r="P6" s="477"/>
      <c r="Q6" s="476"/>
      <c r="R6" s="475">
        <v>5</v>
      </c>
      <c r="S6" s="477"/>
      <c r="T6" s="476"/>
      <c r="U6" s="475">
        <v>6</v>
      </c>
      <c r="V6" s="477"/>
      <c r="W6" s="476"/>
      <c r="X6" s="484">
        <v>7</v>
      </c>
      <c r="Y6" s="499"/>
      <c r="Z6" s="485"/>
      <c r="AA6" s="484">
        <v>8</v>
      </c>
      <c r="AB6" s="499"/>
      <c r="AC6" s="485"/>
      <c r="AD6" s="484">
        <v>9</v>
      </c>
      <c r="AE6" s="499"/>
      <c r="AF6" s="485"/>
    </row>
    <row r="7" spans="1:32" ht="34.5" customHeight="1">
      <c r="A7" s="88">
        <v>1</v>
      </c>
      <c r="B7" s="523" t="s">
        <v>541</v>
      </c>
      <c r="C7" s="524"/>
      <c r="D7" s="475">
        <v>2018</v>
      </c>
      <c r="E7" s="477"/>
      <c r="F7" s="477"/>
      <c r="G7" s="475" t="s">
        <v>542</v>
      </c>
      <c r="H7" s="477"/>
      <c r="I7" s="477"/>
      <c r="J7" s="477"/>
      <c r="K7" s="477"/>
      <c r="L7" s="477"/>
      <c r="M7" s="477"/>
      <c r="N7" s="477"/>
      <c r="O7" s="477"/>
      <c r="P7" s="477"/>
      <c r="Q7" s="476"/>
      <c r="R7" s="554">
        <v>80</v>
      </c>
      <c r="S7" s="555"/>
      <c r="T7" s="556"/>
      <c r="U7" s="554">
        <v>56</v>
      </c>
      <c r="V7" s="555"/>
      <c r="W7" s="556"/>
      <c r="X7" s="554">
        <v>84</v>
      </c>
      <c r="Y7" s="555"/>
      <c r="Z7" s="556"/>
      <c r="AA7" s="554">
        <f>X7-U7</f>
        <v>28</v>
      </c>
      <c r="AB7" s="555"/>
      <c r="AC7" s="556"/>
      <c r="AD7" s="557">
        <f>IF(U7=0,0,X7/U7*100)</f>
        <v>150</v>
      </c>
      <c r="AE7" s="558"/>
      <c r="AF7" s="559"/>
    </row>
    <row r="8" spans="1:32" ht="37.5" customHeight="1">
      <c r="A8" s="566" t="s">
        <v>50</v>
      </c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8"/>
      <c r="R8" s="545">
        <f>SUM(R7:T7)</f>
        <v>80</v>
      </c>
      <c r="S8" s="546"/>
      <c r="T8" s="547"/>
      <c r="U8" s="545">
        <f>SUM(U7:W7)</f>
        <v>56</v>
      </c>
      <c r="V8" s="546"/>
      <c r="W8" s="547"/>
      <c r="X8" s="545">
        <f>SUM(X7:Z7)</f>
        <v>84</v>
      </c>
      <c r="Y8" s="546"/>
      <c r="Z8" s="547"/>
      <c r="AA8" s="545">
        <f t="shared" ref="AA8" si="0">X8-U8</f>
        <v>28</v>
      </c>
      <c r="AB8" s="546"/>
      <c r="AC8" s="547"/>
      <c r="AD8" s="574">
        <f t="shared" ref="AD8" si="1">IF(U8=0,0,X8/U8*100)</f>
        <v>150</v>
      </c>
      <c r="AE8" s="575"/>
      <c r="AF8" s="576"/>
    </row>
    <row r="9" spans="1:32" ht="11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37"/>
      <c r="AF9" s="37"/>
    </row>
    <row r="10" spans="1:32" ht="10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P10" s="39"/>
      <c r="Q10" s="39"/>
      <c r="R10" s="40"/>
      <c r="S10" s="40"/>
      <c r="T10" s="40"/>
      <c r="U10" s="40"/>
      <c r="V10" s="40"/>
      <c r="W10" s="40"/>
      <c r="X10" s="41"/>
      <c r="Y10" s="41"/>
      <c r="Z10" s="41"/>
      <c r="AA10" s="41"/>
      <c r="AB10" s="41"/>
      <c r="AC10" s="41"/>
      <c r="AD10" s="41"/>
      <c r="AE10" s="42"/>
      <c r="AF10" s="42"/>
    </row>
    <row r="11" spans="1:32" s="43" customFormat="1" ht="18.75" customHeight="1">
      <c r="C11" s="87" t="s">
        <v>340</v>
      </c>
    </row>
    <row r="12" spans="1:32" s="43" customFormat="1" ht="18.75" customHeight="1">
      <c r="AF12" s="31"/>
    </row>
    <row r="13" spans="1:32" ht="45.75" customHeight="1">
      <c r="A13" s="441" t="s">
        <v>47</v>
      </c>
      <c r="B13" s="562" t="s">
        <v>121</v>
      </c>
      <c r="C13" s="563"/>
      <c r="D13" s="403" t="s">
        <v>118</v>
      </c>
      <c r="E13" s="403"/>
      <c r="F13" s="403"/>
      <c r="G13" s="403"/>
      <c r="H13" s="510" t="s">
        <v>184</v>
      </c>
      <c r="I13" s="511"/>
      <c r="J13" s="511"/>
      <c r="K13" s="511"/>
      <c r="L13" s="511"/>
      <c r="M13" s="511"/>
      <c r="N13" s="511"/>
      <c r="O13" s="512"/>
      <c r="P13" s="510" t="s">
        <v>280</v>
      </c>
      <c r="Q13" s="512"/>
      <c r="R13" s="484" t="s">
        <v>120</v>
      </c>
      <c r="S13" s="499"/>
      <c r="T13" s="499"/>
      <c r="U13" s="499"/>
      <c r="V13" s="499"/>
      <c r="W13" s="499"/>
      <c r="X13" s="499"/>
      <c r="Y13" s="499"/>
      <c r="Z13" s="485"/>
      <c r="AA13" s="403" t="s">
        <v>316</v>
      </c>
      <c r="AB13" s="402"/>
      <c r="AC13" s="402"/>
      <c r="AD13" s="403" t="s">
        <v>317</v>
      </c>
      <c r="AE13" s="402"/>
      <c r="AF13" s="402"/>
    </row>
    <row r="14" spans="1:32" ht="24.95" customHeight="1">
      <c r="A14" s="441"/>
      <c r="B14" s="569"/>
      <c r="C14" s="570"/>
      <c r="D14" s="403"/>
      <c r="E14" s="403"/>
      <c r="F14" s="403"/>
      <c r="G14" s="403"/>
      <c r="H14" s="560"/>
      <c r="I14" s="571"/>
      <c r="J14" s="571"/>
      <c r="K14" s="571"/>
      <c r="L14" s="571"/>
      <c r="M14" s="571"/>
      <c r="N14" s="571"/>
      <c r="O14" s="561"/>
      <c r="P14" s="560"/>
      <c r="Q14" s="561"/>
      <c r="R14" s="510" t="s">
        <v>460</v>
      </c>
      <c r="S14" s="511"/>
      <c r="T14" s="512"/>
      <c r="U14" s="510" t="s">
        <v>458</v>
      </c>
      <c r="V14" s="511"/>
      <c r="W14" s="512"/>
      <c r="X14" s="510" t="s">
        <v>459</v>
      </c>
      <c r="Y14" s="549"/>
      <c r="Z14" s="550"/>
      <c r="AA14" s="402"/>
      <c r="AB14" s="402"/>
      <c r="AC14" s="402"/>
      <c r="AD14" s="402"/>
      <c r="AE14" s="402"/>
      <c r="AF14" s="402"/>
    </row>
    <row r="15" spans="1:32" ht="48" customHeight="1">
      <c r="A15" s="441"/>
      <c r="B15" s="564"/>
      <c r="C15" s="565"/>
      <c r="D15" s="403"/>
      <c r="E15" s="403"/>
      <c r="F15" s="403"/>
      <c r="G15" s="403"/>
      <c r="H15" s="513"/>
      <c r="I15" s="514"/>
      <c r="J15" s="514"/>
      <c r="K15" s="514"/>
      <c r="L15" s="514"/>
      <c r="M15" s="514"/>
      <c r="N15" s="514"/>
      <c r="O15" s="515"/>
      <c r="P15" s="513"/>
      <c r="Q15" s="515"/>
      <c r="R15" s="513"/>
      <c r="S15" s="514"/>
      <c r="T15" s="515"/>
      <c r="U15" s="513"/>
      <c r="V15" s="514"/>
      <c r="W15" s="515"/>
      <c r="X15" s="551"/>
      <c r="Y15" s="552"/>
      <c r="Z15" s="553"/>
      <c r="AA15" s="402"/>
      <c r="AB15" s="402"/>
      <c r="AC15" s="402"/>
      <c r="AD15" s="402"/>
      <c r="AE15" s="402"/>
      <c r="AF15" s="402"/>
    </row>
    <row r="16" spans="1:32" ht="28.5" customHeight="1">
      <c r="A16" s="88">
        <v>1</v>
      </c>
      <c r="B16" s="523">
        <v>2</v>
      </c>
      <c r="C16" s="524"/>
      <c r="D16" s="403">
        <v>3</v>
      </c>
      <c r="E16" s="403"/>
      <c r="F16" s="403"/>
      <c r="G16" s="403"/>
      <c r="H16" s="475">
        <v>4</v>
      </c>
      <c r="I16" s="477"/>
      <c r="J16" s="477"/>
      <c r="K16" s="477"/>
      <c r="L16" s="477"/>
      <c r="M16" s="477"/>
      <c r="N16" s="477"/>
      <c r="O16" s="476"/>
      <c r="P16" s="475">
        <v>5</v>
      </c>
      <c r="Q16" s="476"/>
      <c r="R16" s="475">
        <v>6</v>
      </c>
      <c r="S16" s="477"/>
      <c r="T16" s="476"/>
      <c r="U16" s="475">
        <v>7</v>
      </c>
      <c r="V16" s="477"/>
      <c r="W16" s="476"/>
      <c r="X16" s="475">
        <v>8</v>
      </c>
      <c r="Y16" s="477"/>
      <c r="Z16" s="476"/>
      <c r="AA16" s="475">
        <v>9</v>
      </c>
      <c r="AB16" s="477"/>
      <c r="AC16" s="476"/>
      <c r="AD16" s="475">
        <v>10</v>
      </c>
      <c r="AE16" s="477"/>
      <c r="AF16" s="476"/>
    </row>
    <row r="17" spans="1:32" ht="30.75" customHeight="1">
      <c r="A17" s="154"/>
      <c r="B17" s="537"/>
      <c r="C17" s="538"/>
      <c r="D17" s="403"/>
      <c r="E17" s="403"/>
      <c r="F17" s="403"/>
      <c r="G17" s="403"/>
      <c r="H17" s="526"/>
      <c r="I17" s="527"/>
      <c r="J17" s="527"/>
      <c r="K17" s="527"/>
      <c r="L17" s="527"/>
      <c r="M17" s="527"/>
      <c r="N17" s="527"/>
      <c r="O17" s="528"/>
      <c r="P17" s="529"/>
      <c r="Q17" s="530"/>
      <c r="R17" s="496"/>
      <c r="S17" s="521"/>
      <c r="T17" s="497"/>
      <c r="U17" s="496"/>
      <c r="V17" s="521"/>
      <c r="W17" s="497"/>
      <c r="X17" s="496"/>
      <c r="Y17" s="521"/>
      <c r="Z17" s="497"/>
      <c r="AA17" s="496">
        <f>X17-U17</f>
        <v>0</v>
      </c>
      <c r="AB17" s="521"/>
      <c r="AC17" s="497"/>
      <c r="AD17" s="496">
        <f>IF(U17=0,0,X17/U17*100)</f>
        <v>0</v>
      </c>
      <c r="AE17" s="521"/>
      <c r="AF17" s="497"/>
    </row>
    <row r="18" spans="1:32" ht="30.75" customHeight="1">
      <c r="A18" s="154"/>
      <c r="B18" s="537"/>
      <c r="C18" s="538"/>
      <c r="D18" s="403"/>
      <c r="E18" s="403"/>
      <c r="F18" s="403"/>
      <c r="G18" s="403"/>
      <c r="H18" s="526"/>
      <c r="I18" s="527"/>
      <c r="J18" s="527"/>
      <c r="K18" s="527"/>
      <c r="L18" s="527"/>
      <c r="M18" s="527"/>
      <c r="N18" s="527"/>
      <c r="O18" s="528"/>
      <c r="P18" s="529"/>
      <c r="Q18" s="530"/>
      <c r="R18" s="496"/>
      <c r="S18" s="521"/>
      <c r="T18" s="497"/>
      <c r="U18" s="496"/>
      <c r="V18" s="521"/>
      <c r="W18" s="497"/>
      <c r="X18" s="496"/>
      <c r="Y18" s="521"/>
      <c r="Z18" s="497"/>
      <c r="AA18" s="496">
        <f t="shared" ref="AA18:AA19" si="2">X18-U18</f>
        <v>0</v>
      </c>
      <c r="AB18" s="521"/>
      <c r="AC18" s="497"/>
      <c r="AD18" s="496">
        <f t="shared" ref="AD18:AD19" si="3">IF(U18=0,0,X18/U18*100)</f>
        <v>0</v>
      </c>
      <c r="AE18" s="521"/>
      <c r="AF18" s="497"/>
    </row>
    <row r="19" spans="1:32" ht="38.25" customHeight="1">
      <c r="A19" s="566" t="s">
        <v>50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8"/>
      <c r="R19" s="501">
        <f>SUM(R17:T18)</f>
        <v>0</v>
      </c>
      <c r="S19" s="525"/>
      <c r="T19" s="502"/>
      <c r="U19" s="501">
        <f t="shared" ref="U19" si="4">SUM(U17:W18)</f>
        <v>0</v>
      </c>
      <c r="V19" s="525"/>
      <c r="W19" s="502"/>
      <c r="X19" s="501">
        <f t="shared" ref="X19" si="5">SUM(X17:Z18)</f>
        <v>0</v>
      </c>
      <c r="Y19" s="525"/>
      <c r="Z19" s="502"/>
      <c r="AA19" s="501">
        <f t="shared" si="2"/>
        <v>0</v>
      </c>
      <c r="AB19" s="525"/>
      <c r="AC19" s="502"/>
      <c r="AD19" s="501">
        <f t="shared" si="3"/>
        <v>0</v>
      </c>
      <c r="AE19" s="525"/>
      <c r="AF19" s="502"/>
    </row>
    <row r="20" spans="1:32" ht="2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66"/>
      <c r="R20" s="155"/>
      <c r="S20" s="155"/>
      <c r="T20" s="155"/>
      <c r="U20" s="155"/>
      <c r="V20" s="155"/>
      <c r="W20" s="66"/>
      <c r="X20" s="66"/>
      <c r="Y20" s="66"/>
      <c r="Z20" s="66"/>
      <c r="AA20" s="66"/>
      <c r="AB20" s="66"/>
      <c r="AC20" s="66"/>
      <c r="AD20" s="66"/>
      <c r="AE20" s="66"/>
      <c r="AF20" s="155"/>
    </row>
    <row r="21" spans="1:32" ht="16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66"/>
      <c r="R21" s="155"/>
      <c r="S21" s="155"/>
      <c r="T21" s="155"/>
      <c r="U21" s="155"/>
      <c r="V21" s="155"/>
      <c r="W21" s="66"/>
      <c r="X21" s="66"/>
      <c r="Y21" s="66"/>
      <c r="Z21" s="66"/>
      <c r="AA21" s="66"/>
      <c r="AB21" s="66"/>
      <c r="AC21" s="66"/>
      <c r="AD21" s="66"/>
      <c r="AE21" s="66"/>
      <c r="AF21" s="155"/>
    </row>
    <row r="22" spans="1:32" s="43" customFormat="1" ht="18.75" customHeight="1">
      <c r="A22" s="86"/>
      <c r="B22" s="86"/>
      <c r="C22" s="86" t="s">
        <v>461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</row>
    <row r="23" spans="1:32" ht="20.25">
      <c r="A23" s="89"/>
      <c r="B23" s="89"/>
      <c r="C23" s="89"/>
      <c r="D23" s="89"/>
      <c r="E23" s="89"/>
      <c r="F23" s="89"/>
      <c r="G23" s="89"/>
      <c r="H23" s="89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89"/>
      <c r="X23" s="66"/>
      <c r="Y23" s="66"/>
      <c r="Z23" s="548"/>
      <c r="AA23" s="548"/>
      <c r="AB23" s="548"/>
      <c r="AC23" s="66"/>
      <c r="AD23" s="548" t="s">
        <v>318</v>
      </c>
      <c r="AE23" s="548"/>
      <c r="AF23" s="548"/>
    </row>
    <row r="24" spans="1:32" ht="42" customHeight="1">
      <c r="A24" s="572" t="s">
        <v>47</v>
      </c>
      <c r="B24" s="562" t="s">
        <v>142</v>
      </c>
      <c r="C24" s="586"/>
      <c r="D24" s="586"/>
      <c r="E24" s="586"/>
      <c r="F24" s="586"/>
      <c r="G24" s="586"/>
      <c r="H24" s="586"/>
      <c r="I24" s="586"/>
      <c r="J24" s="586"/>
      <c r="K24" s="586"/>
      <c r="L24" s="563"/>
      <c r="M24" s="534" t="s">
        <v>49</v>
      </c>
      <c r="N24" s="535"/>
      <c r="O24" s="535"/>
      <c r="P24" s="536"/>
      <c r="Q24" s="534" t="s">
        <v>72</v>
      </c>
      <c r="R24" s="535"/>
      <c r="S24" s="535"/>
      <c r="T24" s="536"/>
      <c r="U24" s="534" t="s">
        <v>166</v>
      </c>
      <c r="V24" s="535"/>
      <c r="W24" s="535"/>
      <c r="X24" s="536"/>
      <c r="Y24" s="534" t="s">
        <v>462</v>
      </c>
      <c r="Z24" s="535"/>
      <c r="AA24" s="535"/>
      <c r="AB24" s="536"/>
      <c r="AC24" s="534" t="s">
        <v>50</v>
      </c>
      <c r="AD24" s="535"/>
      <c r="AE24" s="535"/>
      <c r="AF24" s="536"/>
    </row>
    <row r="25" spans="1:32" ht="34.5" customHeight="1">
      <c r="A25" s="585"/>
      <c r="B25" s="569"/>
      <c r="C25" s="587"/>
      <c r="D25" s="587"/>
      <c r="E25" s="587"/>
      <c r="F25" s="587"/>
      <c r="G25" s="587"/>
      <c r="H25" s="587"/>
      <c r="I25" s="587"/>
      <c r="J25" s="587"/>
      <c r="K25" s="587"/>
      <c r="L25" s="570"/>
      <c r="M25" s="516" t="s">
        <v>140</v>
      </c>
      <c r="N25" s="516" t="s">
        <v>141</v>
      </c>
      <c r="O25" s="516" t="s">
        <v>151</v>
      </c>
      <c r="P25" s="516" t="s">
        <v>152</v>
      </c>
      <c r="Q25" s="516" t="s">
        <v>140</v>
      </c>
      <c r="R25" s="516" t="s">
        <v>141</v>
      </c>
      <c r="S25" s="516" t="s">
        <v>151</v>
      </c>
      <c r="T25" s="516" t="s">
        <v>152</v>
      </c>
      <c r="U25" s="516" t="s">
        <v>140</v>
      </c>
      <c r="V25" s="516" t="s">
        <v>141</v>
      </c>
      <c r="W25" s="516" t="s">
        <v>151</v>
      </c>
      <c r="X25" s="516" t="s">
        <v>152</v>
      </c>
      <c r="Y25" s="516" t="s">
        <v>140</v>
      </c>
      <c r="Z25" s="516" t="s">
        <v>141</v>
      </c>
      <c r="AA25" s="516" t="s">
        <v>151</v>
      </c>
      <c r="AB25" s="516" t="s">
        <v>152</v>
      </c>
      <c r="AC25" s="516" t="s">
        <v>140</v>
      </c>
      <c r="AD25" s="516" t="s">
        <v>141</v>
      </c>
      <c r="AE25" s="516" t="s">
        <v>151</v>
      </c>
      <c r="AF25" s="516" t="s">
        <v>152</v>
      </c>
    </row>
    <row r="26" spans="1:32" ht="24.95" customHeight="1">
      <c r="A26" s="573"/>
      <c r="B26" s="564"/>
      <c r="C26" s="588"/>
      <c r="D26" s="588"/>
      <c r="E26" s="588"/>
      <c r="F26" s="588"/>
      <c r="G26" s="588"/>
      <c r="H26" s="588"/>
      <c r="I26" s="588"/>
      <c r="J26" s="588"/>
      <c r="K26" s="588"/>
      <c r="L26" s="565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</row>
    <row r="27" spans="1:32" ht="33.75" customHeight="1">
      <c r="A27" s="154">
        <v>1</v>
      </c>
      <c r="B27" s="577">
        <v>2</v>
      </c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152">
        <v>3</v>
      </c>
      <c r="N27" s="152">
        <v>4</v>
      </c>
      <c r="O27" s="152">
        <v>5</v>
      </c>
      <c r="P27" s="152">
        <v>6</v>
      </c>
      <c r="Q27" s="152">
        <v>7</v>
      </c>
      <c r="R27" s="152">
        <v>8</v>
      </c>
      <c r="S27" s="152">
        <v>9</v>
      </c>
      <c r="T27" s="152">
        <v>10</v>
      </c>
      <c r="U27" s="152">
        <v>11</v>
      </c>
      <c r="V27" s="152">
        <v>12</v>
      </c>
      <c r="W27" s="152">
        <v>13</v>
      </c>
      <c r="X27" s="152">
        <v>14</v>
      </c>
      <c r="Y27" s="152">
        <v>15</v>
      </c>
      <c r="Z27" s="152">
        <v>16</v>
      </c>
      <c r="AA27" s="152">
        <v>17</v>
      </c>
      <c r="AB27" s="152">
        <v>18</v>
      </c>
      <c r="AC27" s="152">
        <v>19</v>
      </c>
      <c r="AD27" s="152">
        <v>20</v>
      </c>
      <c r="AE27" s="152">
        <v>21</v>
      </c>
      <c r="AF27" s="152">
        <v>22</v>
      </c>
    </row>
    <row r="28" spans="1:32" ht="43.5" customHeight="1">
      <c r="A28" s="108">
        <v>1</v>
      </c>
      <c r="B28" s="422" t="s">
        <v>548</v>
      </c>
      <c r="C28" s="423"/>
      <c r="D28" s="423"/>
      <c r="E28" s="423"/>
      <c r="F28" s="423"/>
      <c r="G28" s="423"/>
      <c r="H28" s="423"/>
      <c r="I28" s="423"/>
      <c r="J28" s="423"/>
      <c r="K28" s="423"/>
      <c r="L28" s="424"/>
      <c r="M28" s="250"/>
      <c r="N28" s="251"/>
      <c r="O28" s="252"/>
      <c r="P28" s="251"/>
      <c r="Q28" s="252">
        <v>5315</v>
      </c>
      <c r="R28" s="251">
        <v>5315</v>
      </c>
      <c r="S28" s="214">
        <f t="shared" ref="S28:S29" si="6">R28-Q28</f>
        <v>0</v>
      </c>
      <c r="T28" s="133">
        <f t="shared" ref="T28:T29" si="7">IF(Q28=0,0,R28/Q28*100)</f>
        <v>100</v>
      </c>
      <c r="U28" s="251">
        <v>1</v>
      </c>
      <c r="V28" s="251">
        <v>1</v>
      </c>
      <c r="W28" s="64">
        <f t="shared" ref="W28" si="8">V28-U28</f>
        <v>0</v>
      </c>
      <c r="X28" s="133">
        <f t="shared" ref="X28" si="9">IF(U28=0,0,V28/U28*100)</f>
        <v>100</v>
      </c>
      <c r="Y28" s="251"/>
      <c r="Z28" s="251"/>
      <c r="AA28" s="250"/>
      <c r="AB28" s="250"/>
      <c r="AC28" s="252">
        <f>M28+Q28+U28+Y28</f>
        <v>5316</v>
      </c>
      <c r="AD28" s="252">
        <f>N28+R28+V28+Z28</f>
        <v>5316</v>
      </c>
      <c r="AE28" s="60">
        <f t="shared" ref="AE28:AE31" si="10">AD28-AC28</f>
        <v>0</v>
      </c>
      <c r="AF28" s="133">
        <f>IF(AC28=0,0,AD28/AC28*100)</f>
        <v>100</v>
      </c>
    </row>
    <row r="29" spans="1:32" ht="43.5" customHeight="1">
      <c r="A29" s="152"/>
      <c r="B29" s="526" t="s">
        <v>546</v>
      </c>
      <c r="C29" s="527"/>
      <c r="D29" s="527"/>
      <c r="E29" s="527"/>
      <c r="F29" s="527"/>
      <c r="G29" s="527"/>
      <c r="H29" s="527"/>
      <c r="I29" s="527"/>
      <c r="J29" s="527"/>
      <c r="K29" s="527"/>
      <c r="L29" s="528"/>
      <c r="M29" s="253"/>
      <c r="N29" s="132"/>
      <c r="O29" s="109">
        <f t="shared" ref="O29" si="11">N29-M29</f>
        <v>0</v>
      </c>
      <c r="P29" s="132">
        <f t="shared" ref="P29" si="12">IF(M29=0,0,N29/M29*100)</f>
        <v>0</v>
      </c>
      <c r="Q29" s="253">
        <v>5315</v>
      </c>
      <c r="R29" s="253">
        <v>5315</v>
      </c>
      <c r="S29" s="109">
        <f t="shared" si="6"/>
        <v>0</v>
      </c>
      <c r="T29" s="132">
        <f t="shared" si="7"/>
        <v>100</v>
      </c>
      <c r="U29" s="253">
        <v>1</v>
      </c>
      <c r="V29" s="253">
        <v>1</v>
      </c>
      <c r="W29" s="64">
        <f t="shared" ref="W29" si="13">V29-U29</f>
        <v>0</v>
      </c>
      <c r="X29" s="132">
        <f t="shared" ref="X29" si="14">IF(U29=0,0,V29/U29*100)</f>
        <v>100</v>
      </c>
      <c r="Y29" s="132"/>
      <c r="Z29" s="132"/>
      <c r="AA29" s="253"/>
      <c r="AB29" s="253"/>
      <c r="AC29" s="146">
        <f>M29+Q29+U29+Y29</f>
        <v>5316</v>
      </c>
      <c r="AD29" s="146">
        <f>N29+R29+V29+Z29</f>
        <v>5316</v>
      </c>
      <c r="AE29" s="64">
        <f t="shared" si="10"/>
        <v>0</v>
      </c>
      <c r="AF29" s="132">
        <f t="shared" ref="AF29" si="15">IF(AC29=0,0,AD29/AC29*100)</f>
        <v>100</v>
      </c>
    </row>
    <row r="30" spans="1:32" ht="42" customHeight="1">
      <c r="A30" s="303">
        <v>2</v>
      </c>
      <c r="B30" s="518" t="s">
        <v>549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20"/>
      <c r="M30" s="253"/>
      <c r="N30" s="132"/>
      <c r="O30" s="253"/>
      <c r="P30" s="254"/>
      <c r="Q30" s="254">
        <v>699</v>
      </c>
      <c r="R30" s="254">
        <v>699</v>
      </c>
      <c r="S30" s="109">
        <f t="shared" ref="S30:S31" si="16">R30-Q30</f>
        <v>0</v>
      </c>
      <c r="T30" s="133">
        <f t="shared" ref="T30:T32" si="17">IF(Q30=0,0,R30/Q30*100)</f>
        <v>100</v>
      </c>
      <c r="U30" s="132"/>
      <c r="V30" s="132"/>
      <c r="W30" s="132"/>
      <c r="X30" s="132"/>
      <c r="Y30" s="132"/>
      <c r="Z30" s="132"/>
      <c r="AA30" s="254"/>
      <c r="AB30" s="254"/>
      <c r="AC30" s="252">
        <f t="shared" ref="AC30:AC31" si="18">M30+Q30+U30+Y30</f>
        <v>699</v>
      </c>
      <c r="AD30" s="252">
        <f t="shared" ref="AD30:AD31" si="19">N30+R30+V30+Z30</f>
        <v>699</v>
      </c>
      <c r="AE30" s="60">
        <f t="shared" si="10"/>
        <v>0</v>
      </c>
      <c r="AF30" s="133">
        <f t="shared" ref="AF30:AF32" si="20">IF(AC30=0,0,AD30/AC30*100)</f>
        <v>100</v>
      </c>
    </row>
    <row r="31" spans="1:32" ht="33" customHeight="1">
      <c r="A31" s="255"/>
      <c r="B31" s="526" t="s">
        <v>547</v>
      </c>
      <c r="C31" s="527"/>
      <c r="D31" s="527"/>
      <c r="E31" s="527"/>
      <c r="F31" s="527"/>
      <c r="G31" s="527"/>
      <c r="H31" s="527"/>
      <c r="I31" s="527"/>
      <c r="J31" s="527"/>
      <c r="K31" s="527"/>
      <c r="L31" s="528"/>
      <c r="M31" s="253"/>
      <c r="N31" s="132"/>
      <c r="O31" s="253"/>
      <c r="P31" s="253"/>
      <c r="Q31" s="253">
        <v>699</v>
      </c>
      <c r="R31" s="253">
        <v>699</v>
      </c>
      <c r="S31" s="109">
        <f t="shared" si="16"/>
        <v>0</v>
      </c>
      <c r="T31" s="132">
        <f>IF(Q31=0,0,R31/Q31*100)</f>
        <v>100</v>
      </c>
      <c r="U31" s="132"/>
      <c r="V31" s="132"/>
      <c r="W31" s="132"/>
      <c r="X31" s="132"/>
      <c r="Y31" s="132"/>
      <c r="Z31" s="132"/>
      <c r="AA31" s="253"/>
      <c r="AB31" s="253"/>
      <c r="AC31" s="146">
        <f t="shared" si="18"/>
        <v>699</v>
      </c>
      <c r="AD31" s="146">
        <f t="shared" si="19"/>
        <v>699</v>
      </c>
      <c r="AE31" s="64">
        <f t="shared" si="10"/>
        <v>0</v>
      </c>
      <c r="AF31" s="132">
        <f t="shared" si="20"/>
        <v>100</v>
      </c>
    </row>
    <row r="32" spans="1:32" ht="33.75" customHeight="1">
      <c r="A32" s="531" t="s">
        <v>50</v>
      </c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3"/>
      <c r="M32" s="254">
        <f>M28+M30</f>
        <v>0</v>
      </c>
      <c r="N32" s="254">
        <f t="shared" ref="N32:AE32" si="21">N28+N30</f>
        <v>0</v>
      </c>
      <c r="O32" s="254">
        <f t="shared" si="21"/>
        <v>0</v>
      </c>
      <c r="P32" s="254">
        <f t="shared" si="21"/>
        <v>0</v>
      </c>
      <c r="Q32" s="254">
        <f t="shared" si="21"/>
        <v>6014</v>
      </c>
      <c r="R32" s="254">
        <f t="shared" si="21"/>
        <v>6014</v>
      </c>
      <c r="S32" s="254">
        <f t="shared" si="21"/>
        <v>0</v>
      </c>
      <c r="T32" s="133">
        <f t="shared" si="17"/>
        <v>100</v>
      </c>
      <c r="U32" s="254">
        <f t="shared" si="21"/>
        <v>1</v>
      </c>
      <c r="V32" s="254">
        <f t="shared" si="21"/>
        <v>1</v>
      </c>
      <c r="W32" s="254">
        <f t="shared" si="21"/>
        <v>0</v>
      </c>
      <c r="X32" s="133">
        <f t="shared" si="21"/>
        <v>100</v>
      </c>
      <c r="Y32" s="254">
        <f t="shared" si="21"/>
        <v>0</v>
      </c>
      <c r="Z32" s="254">
        <f t="shared" si="21"/>
        <v>0</v>
      </c>
      <c r="AA32" s="254">
        <f t="shared" si="21"/>
        <v>0</v>
      </c>
      <c r="AB32" s="254">
        <f t="shared" si="21"/>
        <v>0</v>
      </c>
      <c r="AC32" s="254">
        <f t="shared" si="21"/>
        <v>6015</v>
      </c>
      <c r="AD32" s="254">
        <f t="shared" si="21"/>
        <v>6015</v>
      </c>
      <c r="AE32" s="254">
        <f t="shared" si="21"/>
        <v>0</v>
      </c>
      <c r="AF32" s="133">
        <f t="shared" si="20"/>
        <v>100</v>
      </c>
    </row>
    <row r="33" spans="1:32" ht="34.5" customHeight="1">
      <c r="A33" s="578" t="s">
        <v>51</v>
      </c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80"/>
      <c r="M33" s="109">
        <f>IF($AC$32=0,0,M32/$AC$32*100)</f>
        <v>0</v>
      </c>
      <c r="N33" s="109">
        <f>IF($AD$32=0,0,N32/$AD$32*100)</f>
        <v>0</v>
      </c>
      <c r="O33" s="109"/>
      <c r="P33" s="109"/>
      <c r="Q33" s="109">
        <f>IF($AC$32=0,0,Q32/$AC$32*100)</f>
        <v>99.983374896093096</v>
      </c>
      <c r="R33" s="109">
        <f>IF($AD$32=0,0,R32/$AD$32*100)</f>
        <v>99.983374896093096</v>
      </c>
      <c r="S33" s="109"/>
      <c r="T33" s="109"/>
      <c r="U33" s="109">
        <f>IF($AC$32=0,0,U32/$AC$32*100)</f>
        <v>1.6625103906899419E-2</v>
      </c>
      <c r="V33" s="109">
        <f>IF($AD$32=0,0,V32/$AD$32*100)</f>
        <v>1.6625103906899419E-2</v>
      </c>
      <c r="W33" s="109"/>
      <c r="X33" s="109"/>
      <c r="Y33" s="109">
        <f>IF($AC$32=0,0,Y32/$AC$32*100)</f>
        <v>0</v>
      </c>
      <c r="Z33" s="109">
        <f>IF($AD$32=0,0,Z32/$AD$32*100)</f>
        <v>0</v>
      </c>
      <c r="AA33" s="109"/>
      <c r="AB33" s="109"/>
      <c r="AC33" s="109">
        <f>SUM(M33,Q33,U33,Y33)</f>
        <v>100</v>
      </c>
      <c r="AD33" s="109">
        <f>SUM(N33,R33,V33,Z33)</f>
        <v>100</v>
      </c>
      <c r="AE33" s="109"/>
      <c r="AF33" s="109"/>
    </row>
    <row r="34" spans="1:32" ht="15" customHeight="1">
      <c r="A34" s="90"/>
      <c r="B34" s="90"/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  <row r="35" spans="1:32" ht="15" customHeight="1">
      <c r="A35" s="90"/>
      <c r="B35" s="90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1:32" s="43" customFormat="1" ht="31.5" customHeight="1">
      <c r="A36" s="86"/>
      <c r="B36" s="86"/>
      <c r="C36" s="86" t="s">
        <v>341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</row>
    <row r="37" spans="1:32" s="44" customFormat="1" ht="2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92"/>
      <c r="L37" s="66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583" t="s">
        <v>318</v>
      </c>
      <c r="AE37" s="583"/>
      <c r="AF37" s="583"/>
    </row>
    <row r="38" spans="1:32" s="45" customFormat="1" ht="34.5" customHeight="1">
      <c r="A38" s="402" t="s">
        <v>47</v>
      </c>
      <c r="B38" s="510" t="s">
        <v>175</v>
      </c>
      <c r="C38" s="512"/>
      <c r="D38" s="403" t="s">
        <v>177</v>
      </c>
      <c r="E38" s="403"/>
      <c r="F38" s="403" t="s">
        <v>125</v>
      </c>
      <c r="G38" s="403"/>
      <c r="H38" s="403" t="s">
        <v>278</v>
      </c>
      <c r="I38" s="403"/>
      <c r="J38" s="403" t="s">
        <v>279</v>
      </c>
      <c r="K38" s="403"/>
      <c r="L38" s="403" t="s">
        <v>434</v>
      </c>
      <c r="M38" s="403"/>
      <c r="N38" s="403"/>
      <c r="O38" s="403"/>
      <c r="P38" s="403"/>
      <c r="Q38" s="403"/>
      <c r="R38" s="403"/>
      <c r="S38" s="403"/>
      <c r="T38" s="403"/>
      <c r="U38" s="403"/>
      <c r="V38" s="403" t="s">
        <v>176</v>
      </c>
      <c r="W38" s="403"/>
      <c r="X38" s="403"/>
      <c r="Y38" s="403"/>
      <c r="Z38" s="403"/>
      <c r="AA38" s="403" t="s">
        <v>281</v>
      </c>
      <c r="AB38" s="403"/>
      <c r="AC38" s="403"/>
      <c r="AD38" s="403"/>
      <c r="AE38" s="403"/>
      <c r="AF38" s="403"/>
    </row>
    <row r="39" spans="1:32" s="45" customFormat="1" ht="52.5" customHeight="1">
      <c r="A39" s="402"/>
      <c r="B39" s="560"/>
      <c r="C39" s="561"/>
      <c r="D39" s="403"/>
      <c r="E39" s="403"/>
      <c r="F39" s="403"/>
      <c r="G39" s="403"/>
      <c r="H39" s="403"/>
      <c r="I39" s="403"/>
      <c r="J39" s="403"/>
      <c r="K39" s="403"/>
      <c r="L39" s="403" t="s">
        <v>161</v>
      </c>
      <c r="M39" s="403"/>
      <c r="N39" s="403" t="s">
        <v>164</v>
      </c>
      <c r="O39" s="403"/>
      <c r="P39" s="403" t="s">
        <v>165</v>
      </c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</row>
    <row r="40" spans="1:32" s="46" customFormat="1" ht="100.5" customHeight="1">
      <c r="A40" s="402"/>
      <c r="B40" s="513"/>
      <c r="C40" s="515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 t="s">
        <v>162</v>
      </c>
      <c r="Q40" s="403"/>
      <c r="R40" s="403" t="s">
        <v>163</v>
      </c>
      <c r="S40" s="403"/>
      <c r="T40" s="403" t="s">
        <v>420</v>
      </c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</row>
    <row r="41" spans="1:32" s="45" customFormat="1" ht="24" customHeight="1">
      <c r="A41" s="77">
        <v>1</v>
      </c>
      <c r="B41" s="475">
        <v>2</v>
      </c>
      <c r="C41" s="476"/>
      <c r="D41" s="403">
        <v>3</v>
      </c>
      <c r="E41" s="403"/>
      <c r="F41" s="403">
        <v>4</v>
      </c>
      <c r="G41" s="403"/>
      <c r="H41" s="403">
        <v>5</v>
      </c>
      <c r="I41" s="403"/>
      <c r="J41" s="403">
        <v>6</v>
      </c>
      <c r="K41" s="403"/>
      <c r="L41" s="475">
        <v>7</v>
      </c>
      <c r="M41" s="476"/>
      <c r="N41" s="475">
        <v>8</v>
      </c>
      <c r="O41" s="476"/>
      <c r="P41" s="403">
        <v>9</v>
      </c>
      <c r="Q41" s="403"/>
      <c r="R41" s="402">
        <v>10</v>
      </c>
      <c r="S41" s="402"/>
      <c r="T41" s="403">
        <v>11</v>
      </c>
      <c r="U41" s="403"/>
      <c r="V41" s="403">
        <v>12</v>
      </c>
      <c r="W41" s="403"/>
      <c r="X41" s="403"/>
      <c r="Y41" s="403"/>
      <c r="Z41" s="403"/>
      <c r="AA41" s="403">
        <v>13</v>
      </c>
      <c r="AB41" s="403"/>
      <c r="AC41" s="403"/>
      <c r="AD41" s="403"/>
      <c r="AE41" s="403"/>
      <c r="AF41" s="403"/>
    </row>
    <row r="42" spans="1:32" s="45" customFormat="1" ht="36" customHeight="1">
      <c r="A42" s="77">
        <v>1</v>
      </c>
      <c r="B42" s="591"/>
      <c r="C42" s="592"/>
      <c r="D42" s="403"/>
      <c r="E42" s="403"/>
      <c r="F42" s="478"/>
      <c r="G42" s="478"/>
      <c r="H42" s="584" t="s">
        <v>424</v>
      </c>
      <c r="I42" s="584"/>
      <c r="J42" s="584"/>
      <c r="K42" s="584"/>
      <c r="L42" s="471"/>
      <c r="M42" s="472"/>
      <c r="N42" s="471"/>
      <c r="O42" s="472"/>
      <c r="P42" s="584"/>
      <c r="Q42" s="584"/>
      <c r="R42" s="584"/>
      <c r="S42" s="584"/>
      <c r="T42" s="584"/>
      <c r="U42" s="584"/>
      <c r="V42" s="522"/>
      <c r="W42" s="522"/>
      <c r="X42" s="522"/>
      <c r="Y42" s="522"/>
      <c r="Z42" s="522"/>
      <c r="AA42" s="470"/>
      <c r="AB42" s="470"/>
      <c r="AC42" s="470"/>
      <c r="AD42" s="470"/>
      <c r="AE42" s="470"/>
      <c r="AF42" s="470"/>
    </row>
    <row r="43" spans="1:32" s="45" customFormat="1" ht="9.75" hidden="1" customHeight="1">
      <c r="A43" s="93"/>
      <c r="B43" s="589"/>
      <c r="C43" s="590"/>
      <c r="D43" s="403"/>
      <c r="E43" s="403"/>
      <c r="F43" s="478"/>
      <c r="G43" s="478"/>
      <c r="H43" s="478"/>
      <c r="I43" s="478"/>
      <c r="J43" s="478"/>
      <c r="K43" s="478"/>
      <c r="L43" s="463"/>
      <c r="M43" s="465"/>
      <c r="N43" s="463"/>
      <c r="O43" s="465"/>
      <c r="P43" s="478"/>
      <c r="Q43" s="478"/>
      <c r="R43" s="478"/>
      <c r="S43" s="478"/>
      <c r="T43" s="478"/>
      <c r="U43" s="478"/>
      <c r="V43" s="540"/>
      <c r="W43" s="540"/>
      <c r="X43" s="540"/>
      <c r="Y43" s="540"/>
      <c r="Z43" s="540"/>
      <c r="AA43" s="470"/>
      <c r="AB43" s="470"/>
      <c r="AC43" s="470"/>
      <c r="AD43" s="470"/>
      <c r="AE43" s="470"/>
      <c r="AF43" s="470"/>
    </row>
    <row r="44" spans="1:32" s="45" customFormat="1" ht="37.5" customHeight="1">
      <c r="A44" s="542" t="s">
        <v>50</v>
      </c>
      <c r="B44" s="543"/>
      <c r="C44" s="543"/>
      <c r="D44" s="543"/>
      <c r="E44" s="544"/>
      <c r="F44" s="490">
        <f>SUM(F42:F43)</f>
        <v>0</v>
      </c>
      <c r="G44" s="490"/>
      <c r="H44" s="490">
        <f>SUM(H42:H43)</f>
        <v>0</v>
      </c>
      <c r="I44" s="490"/>
      <c r="J44" s="490">
        <f>SUM(J42:J43)</f>
        <v>0</v>
      </c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541"/>
      <c r="W44" s="541"/>
      <c r="X44" s="541"/>
      <c r="Y44" s="541"/>
      <c r="Z44" s="541"/>
      <c r="AA44" s="500"/>
      <c r="AB44" s="500"/>
      <c r="AC44" s="500"/>
      <c r="AD44" s="500"/>
      <c r="AE44" s="500"/>
      <c r="AF44" s="500"/>
    </row>
    <row r="45" spans="1:32" ht="15" customHeight="1">
      <c r="A45" s="90"/>
      <c r="B45" s="90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6" spans="1:32" ht="31.5" customHeight="1">
      <c r="A46" s="90"/>
      <c r="B46" s="90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66"/>
      <c r="X46" s="66"/>
      <c r="Y46" s="66"/>
      <c r="Z46" s="66"/>
      <c r="AA46" s="66"/>
      <c r="AB46" s="66"/>
      <c r="AC46" s="66"/>
      <c r="AD46" s="66"/>
      <c r="AE46" s="66"/>
      <c r="AF46" s="66"/>
    </row>
    <row r="47" spans="1:32" s="163" customFormat="1" ht="32.25" customHeight="1">
      <c r="A47" s="194"/>
      <c r="B47" s="419" t="s">
        <v>569</v>
      </c>
      <c r="C47" s="419"/>
      <c r="D47" s="419"/>
      <c r="E47" s="419"/>
      <c r="F47" s="419"/>
      <c r="G47" s="419"/>
      <c r="H47" s="195"/>
      <c r="I47" s="195"/>
      <c r="J47" s="195"/>
      <c r="K47" s="195"/>
      <c r="L47" s="195"/>
      <c r="M47" s="539" t="s">
        <v>160</v>
      </c>
      <c r="N47" s="539"/>
      <c r="O47" s="539"/>
      <c r="P47" s="539"/>
      <c r="Q47" s="539"/>
      <c r="R47" s="195"/>
      <c r="S47" s="195"/>
      <c r="T47" s="195"/>
      <c r="U47" s="195"/>
      <c r="V47" s="195"/>
      <c r="W47" s="419" t="s">
        <v>576</v>
      </c>
      <c r="X47" s="419"/>
      <c r="Y47" s="419"/>
      <c r="Z47" s="419"/>
      <c r="AA47" s="419"/>
      <c r="AB47" s="174"/>
      <c r="AC47" s="174"/>
      <c r="AD47" s="174"/>
      <c r="AE47" s="174"/>
      <c r="AF47" s="174"/>
    </row>
    <row r="48" spans="1:32" s="164" customFormat="1" ht="33.75" customHeight="1">
      <c r="B48" s="389" t="s">
        <v>65</v>
      </c>
      <c r="C48" s="389"/>
      <c r="D48" s="389"/>
      <c r="E48" s="389"/>
      <c r="F48" s="389"/>
      <c r="G48" s="389"/>
      <c r="H48" s="196"/>
      <c r="I48" s="196"/>
      <c r="J48" s="196"/>
      <c r="K48" s="196"/>
      <c r="L48" s="196"/>
      <c r="M48" s="389" t="s">
        <v>66</v>
      </c>
      <c r="N48" s="389"/>
      <c r="O48" s="389"/>
      <c r="P48" s="389"/>
      <c r="Q48" s="389"/>
      <c r="V48" s="165"/>
      <c r="W48" s="389" t="s">
        <v>92</v>
      </c>
      <c r="X48" s="389"/>
      <c r="Y48" s="389"/>
      <c r="Z48" s="389"/>
      <c r="AA48" s="389"/>
    </row>
    <row r="49" spans="1:22" s="13" customFormat="1"/>
    <row r="50" spans="1:22"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s="582" customFormat="1" ht="12.75">
      <c r="A51" s="581" t="s">
        <v>325</v>
      </c>
    </row>
    <row r="52" spans="1:22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>
      <c r="C53" s="34"/>
    </row>
    <row r="56" spans="1:22" ht="19.5">
      <c r="C56" s="48"/>
    </row>
    <row r="57" spans="1:22" ht="19.5">
      <c r="C57" s="48"/>
    </row>
    <row r="58" spans="1:22" ht="19.5">
      <c r="C58" s="48"/>
    </row>
    <row r="59" spans="1:22" ht="19.5">
      <c r="C59" s="48"/>
    </row>
    <row r="60" spans="1:22" ht="19.5">
      <c r="C60" s="48"/>
    </row>
    <row r="61" spans="1:22" ht="19.5">
      <c r="C61" s="48"/>
    </row>
    <row r="62" spans="1:22" ht="19.5">
      <c r="C62" s="48"/>
    </row>
  </sheetData>
  <mergeCells count="183">
    <mergeCell ref="AD1:AF1"/>
    <mergeCell ref="AA43:AF43"/>
    <mergeCell ref="AA44:AF44"/>
    <mergeCell ref="T25:T26"/>
    <mergeCell ref="V25:V26"/>
    <mergeCell ref="B24:L26"/>
    <mergeCell ref="D38:E40"/>
    <mergeCell ref="AD19:AF19"/>
    <mergeCell ref="AD23:AF23"/>
    <mergeCell ref="Q24:T24"/>
    <mergeCell ref="V38:Z40"/>
    <mergeCell ref="F43:G43"/>
    <mergeCell ref="F42:G42"/>
    <mergeCell ref="B43:C43"/>
    <mergeCell ref="R43:S43"/>
    <mergeCell ref="L42:M42"/>
    <mergeCell ref="N42:O42"/>
    <mergeCell ref="J42:K42"/>
    <mergeCell ref="R25:R26"/>
    <mergeCell ref="D42:E42"/>
    <mergeCell ref="B42:C42"/>
    <mergeCell ref="P42:Q42"/>
    <mergeCell ref="T42:U42"/>
    <mergeCell ref="R42:S42"/>
    <mergeCell ref="A51:XFD51"/>
    <mergeCell ref="AA38:AF40"/>
    <mergeCell ref="AD37:AF37"/>
    <mergeCell ref="W25:W26"/>
    <mergeCell ref="X25:X26"/>
    <mergeCell ref="AC25:AC26"/>
    <mergeCell ref="AA42:AF42"/>
    <mergeCell ref="AA41:AF41"/>
    <mergeCell ref="AD25:AD26"/>
    <mergeCell ref="H42:I42"/>
    <mergeCell ref="H43:I43"/>
    <mergeCell ref="J43:K43"/>
    <mergeCell ref="A24:A26"/>
    <mergeCell ref="AE25:AE26"/>
    <mergeCell ref="AF25:AF26"/>
    <mergeCell ref="Y24:AB24"/>
    <mergeCell ref="S25:S26"/>
    <mergeCell ref="D43:E43"/>
    <mergeCell ref="L43:M43"/>
    <mergeCell ref="R41:S41"/>
    <mergeCell ref="T41:U41"/>
    <mergeCell ref="N39:O40"/>
    <mergeCell ref="F38:G40"/>
    <mergeCell ref="F41:G41"/>
    <mergeCell ref="AD8:AF8"/>
    <mergeCell ref="X8:Z8"/>
    <mergeCell ref="R8:T8"/>
    <mergeCell ref="B38:C40"/>
    <mergeCell ref="L38:U38"/>
    <mergeCell ref="B27:L27"/>
    <mergeCell ref="J41:K41"/>
    <mergeCell ref="P40:Q40"/>
    <mergeCell ref="R40:S40"/>
    <mergeCell ref="B41:C41"/>
    <mergeCell ref="U25:U26"/>
    <mergeCell ref="A19:Q19"/>
    <mergeCell ref="L39:M40"/>
    <mergeCell ref="H38:I40"/>
    <mergeCell ref="H41:I41"/>
    <mergeCell ref="A33:L33"/>
    <mergeCell ref="A38:A40"/>
    <mergeCell ref="J38:K40"/>
    <mergeCell ref="L41:M41"/>
    <mergeCell ref="B28:L28"/>
    <mergeCell ref="D41:E41"/>
    <mergeCell ref="B29:L29"/>
    <mergeCell ref="B17:C17"/>
    <mergeCell ref="D16:G16"/>
    <mergeCell ref="D13:G15"/>
    <mergeCell ref="P13:Q15"/>
    <mergeCell ref="R13:Z13"/>
    <mergeCell ref="X5:Z5"/>
    <mergeCell ref="R6:T6"/>
    <mergeCell ref="U6:W6"/>
    <mergeCell ref="G4:Q5"/>
    <mergeCell ref="G6:Q6"/>
    <mergeCell ref="B4:C5"/>
    <mergeCell ref="D4:F5"/>
    <mergeCell ref="G7:Q7"/>
    <mergeCell ref="X6:Z6"/>
    <mergeCell ref="D6:F6"/>
    <mergeCell ref="A8:Q8"/>
    <mergeCell ref="B13:C15"/>
    <mergeCell ref="D7:F7"/>
    <mergeCell ref="A13:A15"/>
    <mergeCell ref="H13:O15"/>
    <mergeCell ref="A4:A5"/>
    <mergeCell ref="B6:C6"/>
    <mergeCell ref="B7:C7"/>
    <mergeCell ref="AD4:AF5"/>
    <mergeCell ref="AA4:AC5"/>
    <mergeCell ref="R4:Z4"/>
    <mergeCell ref="R5:T5"/>
    <mergeCell ref="X7:Z7"/>
    <mergeCell ref="AD6:AF6"/>
    <mergeCell ref="AA7:AC7"/>
    <mergeCell ref="AA6:AC6"/>
    <mergeCell ref="R7:T7"/>
    <mergeCell ref="AD7:AF7"/>
    <mergeCell ref="U7:W7"/>
    <mergeCell ref="U5:W5"/>
    <mergeCell ref="AB25:AB26"/>
    <mergeCell ref="AC24:AF24"/>
    <mergeCell ref="U24:X24"/>
    <mergeCell ref="AA8:AC8"/>
    <mergeCell ref="Z23:AB23"/>
    <mergeCell ref="X14:Z15"/>
    <mergeCell ref="AA19:AC19"/>
    <mergeCell ref="AA18:AC18"/>
    <mergeCell ref="X18:Z18"/>
    <mergeCell ref="X16:Z16"/>
    <mergeCell ref="U16:W16"/>
    <mergeCell ref="U14:W15"/>
    <mergeCell ref="AD16:AF16"/>
    <mergeCell ref="AD17:AF17"/>
    <mergeCell ref="AD18:AF18"/>
    <mergeCell ref="U19:W19"/>
    <mergeCell ref="AD13:AF15"/>
    <mergeCell ref="AA13:AC15"/>
    <mergeCell ref="U17:W17"/>
    <mergeCell ref="U18:W18"/>
    <mergeCell ref="X19:Z19"/>
    <mergeCell ref="AA16:AC16"/>
    <mergeCell ref="AA17:AC17"/>
    <mergeCell ref="U8:W8"/>
    <mergeCell ref="B31:L31"/>
    <mergeCell ref="B48:G48"/>
    <mergeCell ref="W48:AA48"/>
    <mergeCell ref="M47:Q47"/>
    <mergeCell ref="M48:Q48"/>
    <mergeCell ref="V43:Z43"/>
    <mergeCell ref="R44:S44"/>
    <mergeCell ref="H44:I44"/>
    <mergeCell ref="L44:M44"/>
    <mergeCell ref="N44:O44"/>
    <mergeCell ref="B47:G47"/>
    <mergeCell ref="W47:AA47"/>
    <mergeCell ref="T44:U44"/>
    <mergeCell ref="V44:Z44"/>
    <mergeCell ref="J44:K44"/>
    <mergeCell ref="P44:Q44"/>
    <mergeCell ref="F44:G44"/>
    <mergeCell ref="A44:E44"/>
    <mergeCell ref="T43:U43"/>
    <mergeCell ref="P43:Q43"/>
    <mergeCell ref="N43:O43"/>
    <mergeCell ref="O25:O26"/>
    <mergeCell ref="D17:G17"/>
    <mergeCell ref="D18:G18"/>
    <mergeCell ref="M24:P24"/>
    <mergeCell ref="P25:P26"/>
    <mergeCell ref="M25:M26"/>
    <mergeCell ref="N25:N26"/>
    <mergeCell ref="H18:O18"/>
    <mergeCell ref="B18:C18"/>
    <mergeCell ref="AA25:AA26"/>
    <mergeCell ref="B30:L30"/>
    <mergeCell ref="R14:T15"/>
    <mergeCell ref="R17:T17"/>
    <mergeCell ref="V42:Z42"/>
    <mergeCell ref="N41:O41"/>
    <mergeCell ref="R16:T16"/>
    <mergeCell ref="P41:Q41"/>
    <mergeCell ref="P16:Q16"/>
    <mergeCell ref="B16:C16"/>
    <mergeCell ref="H16:O16"/>
    <mergeCell ref="V41:Z41"/>
    <mergeCell ref="T40:U40"/>
    <mergeCell ref="R19:T19"/>
    <mergeCell ref="H17:O17"/>
    <mergeCell ref="P39:U39"/>
    <mergeCell ref="X17:Z17"/>
    <mergeCell ref="Y25:Y26"/>
    <mergeCell ref="Z25:Z26"/>
    <mergeCell ref="R18:T18"/>
    <mergeCell ref="P17:Q17"/>
    <mergeCell ref="P18:Q18"/>
    <mergeCell ref="Q25:Q26"/>
    <mergeCell ref="A32:L32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34" fitToHeight="3" orientation="landscape" verticalDpi="1200" r:id="rId1"/>
  <headerFooter alignWithMargins="0"/>
  <ignoredErrors>
    <ignoredError sqref="AE33:AF33 V8:W8 F44:K44 Y8:Z8" formulaRange="1"/>
    <ignoredError sqref="AA33:AB33 O33 P33 S33:T33 W33:X33" evalError="1" formulaRange="1"/>
    <ignoredError sqref="AC33:AD33 AE7:AF7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H18"/>
  <sheetViews>
    <sheetView view="pageBreakPreview" zoomScale="75" zoomScaleNormal="75" zoomScaleSheetLayoutView="75" workbookViewId="0">
      <selection activeCell="O10" sqref="O10"/>
    </sheetView>
  </sheetViews>
  <sheetFormatPr defaultRowHeight="12.75"/>
  <cols>
    <col min="1" max="1" width="46.85546875" customWidth="1"/>
    <col min="2" max="2" width="12.85546875" customWidth="1"/>
    <col min="3" max="3" width="19.7109375" customWidth="1"/>
    <col min="4" max="4" width="19" customWidth="1"/>
    <col min="5" max="6" width="19.42578125" customWidth="1"/>
    <col min="7" max="7" width="20.140625" customWidth="1"/>
    <col min="8" max="8" width="18.7109375" customWidth="1"/>
  </cols>
  <sheetData>
    <row r="2" spans="1:8" ht="31.5" customHeight="1">
      <c r="G2" s="600" t="s">
        <v>349</v>
      </c>
      <c r="H2" s="600"/>
    </row>
    <row r="3" spans="1:8" ht="32.25" customHeight="1">
      <c r="A3" s="601" t="s">
        <v>390</v>
      </c>
      <c r="B3" s="601"/>
      <c r="C3" s="601"/>
      <c r="D3" s="601"/>
      <c r="E3" s="601"/>
      <c r="F3" s="601"/>
      <c r="G3" s="601"/>
      <c r="H3" s="601"/>
    </row>
    <row r="4" spans="1:8" ht="28.5" customHeight="1">
      <c r="A4" s="602" t="s">
        <v>442</v>
      </c>
      <c r="B4" s="602"/>
      <c r="C4" s="602"/>
      <c r="D4" s="602"/>
      <c r="E4" s="602"/>
      <c r="F4" s="602"/>
      <c r="G4" s="602"/>
      <c r="H4" s="602"/>
    </row>
    <row r="5" spans="1:8" ht="45.75" customHeight="1">
      <c r="A5" s="603" t="s">
        <v>154</v>
      </c>
      <c r="B5" s="458" t="s">
        <v>18</v>
      </c>
      <c r="C5" s="458" t="s">
        <v>391</v>
      </c>
      <c r="D5" s="458"/>
      <c r="E5" s="605" t="s">
        <v>434</v>
      </c>
      <c r="F5" s="605"/>
      <c r="G5" s="605"/>
      <c r="H5" s="605"/>
    </row>
    <row r="6" spans="1:8" ht="65.25" customHeight="1">
      <c r="A6" s="604"/>
      <c r="B6" s="458"/>
      <c r="C6" s="3" t="s">
        <v>439</v>
      </c>
      <c r="D6" s="3" t="s">
        <v>440</v>
      </c>
      <c r="E6" s="3" t="s">
        <v>145</v>
      </c>
      <c r="F6" s="3" t="s">
        <v>141</v>
      </c>
      <c r="G6" s="10" t="s">
        <v>151</v>
      </c>
      <c r="H6" s="10" t="s">
        <v>152</v>
      </c>
    </row>
    <row r="7" spans="1:8" ht="30" customHeight="1">
      <c r="A7" s="110">
        <v>1</v>
      </c>
      <c r="B7" s="3">
        <v>2</v>
      </c>
      <c r="C7" s="110">
        <v>3</v>
      </c>
      <c r="D7" s="3">
        <v>4</v>
      </c>
      <c r="E7" s="110">
        <v>5</v>
      </c>
      <c r="F7" s="3">
        <v>6</v>
      </c>
      <c r="G7" s="110">
        <v>7</v>
      </c>
      <c r="H7" s="3">
        <v>8</v>
      </c>
    </row>
    <row r="8" spans="1:8" ht="36" customHeight="1">
      <c r="A8" s="593" t="s">
        <v>333</v>
      </c>
      <c r="B8" s="594"/>
      <c r="C8" s="594"/>
      <c r="D8" s="594"/>
      <c r="E8" s="594"/>
      <c r="F8" s="594"/>
      <c r="G8" s="594"/>
      <c r="H8" s="595"/>
    </row>
    <row r="9" spans="1:8" ht="51" customHeight="1">
      <c r="A9" s="126" t="s">
        <v>456</v>
      </c>
      <c r="B9" s="197">
        <v>6000</v>
      </c>
      <c r="C9" s="234">
        <f>SUM(C11:C12)</f>
        <v>0</v>
      </c>
      <c r="D9" s="286">
        <f t="shared" ref="D9:F9" si="0">SUM(D11:D12)</f>
        <v>7217</v>
      </c>
      <c r="E9" s="286">
        <f t="shared" si="0"/>
        <v>7217</v>
      </c>
      <c r="F9" s="286">
        <f t="shared" si="0"/>
        <v>7217</v>
      </c>
      <c r="G9" s="234">
        <f t="shared" ref="G9" si="1">F9-E9</f>
        <v>0</v>
      </c>
      <c r="H9" s="234">
        <f t="shared" ref="H9" si="2">IF(E9=0,0,F9/E9*100)</f>
        <v>100</v>
      </c>
    </row>
    <row r="10" spans="1:8" ht="39.75" customHeight="1">
      <c r="A10" s="596" t="s">
        <v>334</v>
      </c>
      <c r="B10" s="597"/>
      <c r="C10" s="597"/>
      <c r="D10" s="597"/>
      <c r="E10" s="597"/>
      <c r="F10" s="597"/>
      <c r="G10" s="597"/>
      <c r="H10" s="598"/>
    </row>
    <row r="11" spans="1:8" ht="51" customHeight="1">
      <c r="A11" s="52" t="s">
        <v>415</v>
      </c>
      <c r="B11" s="127">
        <v>6010</v>
      </c>
      <c r="C11" s="131">
        <f>'Розшифровка до Статутного'!C7</f>
        <v>0</v>
      </c>
      <c r="D11" s="287">
        <f>'Розшифровка до Статутного'!E7</f>
        <v>7217</v>
      </c>
      <c r="E11" s="287">
        <f>'Розшифровка до Статутного'!D7</f>
        <v>7217</v>
      </c>
      <c r="F11" s="287">
        <f>'Розшифровка до Статутного'!E7</f>
        <v>7217</v>
      </c>
      <c r="G11" s="131">
        <f t="shared" ref="G11" si="3">F11-E11</f>
        <v>0</v>
      </c>
      <c r="H11" s="131">
        <f t="shared" ref="H11" si="4">IF(E11=0,0,F11/E11*100)</f>
        <v>100</v>
      </c>
    </row>
    <row r="12" spans="1:8" ht="51" customHeight="1">
      <c r="A12" s="52" t="s">
        <v>335</v>
      </c>
      <c r="B12" s="51">
        <v>6020</v>
      </c>
      <c r="C12" s="131">
        <f>'Розшифровка до Статутного'!C11</f>
        <v>0</v>
      </c>
      <c r="D12" s="131">
        <f>'Розшифровка до Статутного'!E11</f>
        <v>0</v>
      </c>
      <c r="E12" s="131">
        <f>'Розшифровка до Статутного'!D11</f>
        <v>0</v>
      </c>
      <c r="F12" s="131">
        <f>'Розшифровка до Статутного'!E11</f>
        <v>0</v>
      </c>
      <c r="G12" s="131">
        <f t="shared" ref="G12" si="5">F12-E12</f>
        <v>0</v>
      </c>
      <c r="H12" s="131">
        <f t="shared" ref="H12" si="6">IF(E12=0,0,F12/E12*100)</f>
        <v>0</v>
      </c>
    </row>
    <row r="13" spans="1:8" ht="35.25" customHeight="1">
      <c r="A13" s="83"/>
      <c r="B13" s="94"/>
      <c r="C13" s="95"/>
      <c r="D13" s="95"/>
      <c r="E13" s="95"/>
      <c r="F13" s="95"/>
      <c r="G13" s="95"/>
      <c r="H13" s="96"/>
    </row>
    <row r="14" spans="1:8" s="9" customFormat="1" ht="26.25" customHeight="1">
      <c r="A14" s="313" t="s">
        <v>569</v>
      </c>
      <c r="B14" s="314"/>
      <c r="C14" s="314"/>
      <c r="D14" s="315"/>
      <c r="E14" s="316"/>
      <c r="F14" s="432" t="s">
        <v>576</v>
      </c>
      <c r="G14" s="432"/>
      <c r="H14" s="321"/>
    </row>
    <row r="15" spans="1:8" s="198" customFormat="1" ht="15.75">
      <c r="A15" s="318" t="s">
        <v>360</v>
      </c>
      <c r="B15" s="319"/>
      <c r="C15" s="319"/>
      <c r="D15" s="318" t="s">
        <v>366</v>
      </c>
      <c r="E15" s="318"/>
      <c r="F15" s="599" t="s">
        <v>173</v>
      </c>
      <c r="G15" s="599"/>
      <c r="H15" s="320"/>
    </row>
    <row r="16" spans="1:8">
      <c r="A16" s="49"/>
      <c r="B16" s="49"/>
      <c r="C16" s="49"/>
      <c r="D16" s="49"/>
      <c r="E16" s="49"/>
      <c r="F16" s="49"/>
      <c r="G16" s="49"/>
      <c r="H16" s="49"/>
    </row>
    <row r="17" spans="1:8">
      <c r="A17" s="49"/>
      <c r="B17" s="49"/>
      <c r="C17" s="49"/>
      <c r="D17" s="49"/>
      <c r="E17" s="49"/>
      <c r="F17" s="49"/>
      <c r="G17" s="49"/>
      <c r="H17" s="49"/>
    </row>
    <row r="18" spans="1:8" ht="3" customHeight="1">
      <c r="A18" s="49"/>
      <c r="B18" s="49"/>
      <c r="C18" s="49"/>
      <c r="D18" s="49"/>
      <c r="E18" s="49"/>
      <c r="F18" s="49"/>
      <c r="G18" s="49"/>
      <c r="H18" s="49"/>
    </row>
  </sheetData>
  <mergeCells count="11">
    <mergeCell ref="A8:H8"/>
    <mergeCell ref="A10:H10"/>
    <mergeCell ref="F15:G15"/>
    <mergeCell ref="G2:H2"/>
    <mergeCell ref="A3:H3"/>
    <mergeCell ref="A4:H4"/>
    <mergeCell ref="A5:A6"/>
    <mergeCell ref="B5:B6"/>
    <mergeCell ref="C5:D5"/>
    <mergeCell ref="E5:H5"/>
    <mergeCell ref="F14:G14"/>
  </mergeCells>
  <printOptions horizontalCentered="1"/>
  <pageMargins left="0.59055118110236227" right="0.59055118110236227" top="0.78740157480314965" bottom="0.59055118110236227" header="0" footer="0"/>
  <pageSetup paperSize="9" scale="77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H240"/>
  <sheetViews>
    <sheetView view="pageBreakPreview" zoomScale="80" zoomScaleSheetLayoutView="80" workbookViewId="0">
      <selection activeCell="Q9" sqref="Q9"/>
    </sheetView>
  </sheetViews>
  <sheetFormatPr defaultColWidth="9.140625" defaultRowHeight="18.75"/>
  <cols>
    <col min="1" max="1" width="64.7109375" style="1" customWidth="1"/>
    <col min="2" max="2" width="14.42578125" style="4" customWidth="1"/>
    <col min="3" max="5" width="19.140625" style="4" customWidth="1"/>
    <col min="6" max="7" width="16.42578125" style="4" customWidth="1"/>
    <col min="8" max="16384" width="9.140625" style="1"/>
  </cols>
  <sheetData>
    <row r="2" spans="1:8" ht="33.75" customHeight="1">
      <c r="A2" s="606" t="s">
        <v>406</v>
      </c>
      <c r="B2" s="606"/>
      <c r="C2" s="606"/>
      <c r="D2" s="606"/>
      <c r="E2" s="606"/>
      <c r="F2" s="606"/>
      <c r="G2" s="606"/>
    </row>
    <row r="3" spans="1:8" ht="28.5" customHeight="1">
      <c r="A3" s="97"/>
      <c r="B3" s="8"/>
      <c r="C3" s="8"/>
      <c r="D3" s="97"/>
      <c r="E3" s="97"/>
      <c r="F3" s="97"/>
      <c r="G3" s="288" t="s">
        <v>442</v>
      </c>
    </row>
    <row r="4" spans="1:8" ht="60" customHeight="1">
      <c r="A4" s="98" t="s">
        <v>154</v>
      </c>
      <c r="B4" s="99" t="s">
        <v>18</v>
      </c>
      <c r="C4" s="99" t="s">
        <v>596</v>
      </c>
      <c r="D4" s="99" t="s">
        <v>594</v>
      </c>
      <c r="E4" s="99" t="s">
        <v>597</v>
      </c>
      <c r="F4" s="99" t="s">
        <v>417</v>
      </c>
      <c r="G4" s="289" t="s">
        <v>438</v>
      </c>
    </row>
    <row r="5" spans="1:8" ht="23.25" customHeight="1">
      <c r="A5" s="98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</row>
    <row r="6" spans="1:8" s="2" customFormat="1" ht="44.25" customHeight="1">
      <c r="A6" s="290" t="s">
        <v>397</v>
      </c>
      <c r="B6" s="291">
        <v>6000</v>
      </c>
      <c r="C6" s="234">
        <f>C7+C11</f>
        <v>0</v>
      </c>
      <c r="D6" s="286">
        <f>D7+D11</f>
        <v>7217</v>
      </c>
      <c r="E6" s="286">
        <f>E7+E11</f>
        <v>7217</v>
      </c>
      <c r="F6" s="234">
        <f>E6-D6</f>
        <v>0</v>
      </c>
      <c r="G6" s="234">
        <f>IF(D6=0,0,E6/D6*100)</f>
        <v>100</v>
      </c>
      <c r="H6" s="210"/>
    </row>
    <row r="7" spans="1:8" s="233" customFormat="1" ht="27.75" customHeight="1">
      <c r="A7" s="292" t="s">
        <v>398</v>
      </c>
      <c r="B7" s="293">
        <v>6010</v>
      </c>
      <c r="C7" s="294">
        <f>SUM(C8:C10)</f>
        <v>0</v>
      </c>
      <c r="D7" s="322">
        <f t="shared" ref="D7:E7" si="0">SUM(D8:D10)</f>
        <v>7217</v>
      </c>
      <c r="E7" s="322">
        <f t="shared" si="0"/>
        <v>7217</v>
      </c>
      <c r="F7" s="323">
        <f t="shared" ref="F7:F14" si="1">E7-D7</f>
        <v>0</v>
      </c>
      <c r="G7" s="323">
        <f t="shared" ref="G7:G14" si="2">IF(D7=0,0,E7/D7*100)</f>
        <v>100</v>
      </c>
      <c r="H7" s="232"/>
    </row>
    <row r="8" spans="1:8" ht="38.25" customHeight="1">
      <c r="A8" s="52" t="s">
        <v>543</v>
      </c>
      <c r="B8" s="295"/>
      <c r="C8" s="131"/>
      <c r="D8" s="287">
        <v>6378</v>
      </c>
      <c r="E8" s="287">
        <v>6378</v>
      </c>
      <c r="F8" s="131">
        <f t="shared" si="1"/>
        <v>0</v>
      </c>
      <c r="G8" s="131">
        <f t="shared" si="2"/>
        <v>100</v>
      </c>
      <c r="H8" s="209"/>
    </row>
    <row r="9" spans="1:8" ht="42" customHeight="1">
      <c r="A9" s="52" t="s">
        <v>547</v>
      </c>
      <c r="B9" s="295"/>
      <c r="C9" s="131"/>
      <c r="D9" s="287">
        <v>839</v>
      </c>
      <c r="E9" s="287">
        <v>839</v>
      </c>
      <c r="F9" s="131">
        <f t="shared" si="1"/>
        <v>0</v>
      </c>
      <c r="G9" s="131">
        <f t="shared" si="2"/>
        <v>100</v>
      </c>
      <c r="H9" s="209"/>
    </row>
    <row r="10" spans="1:8" ht="0.75" hidden="1" customHeight="1">
      <c r="A10" s="296"/>
      <c r="B10" s="295"/>
      <c r="C10" s="131"/>
      <c r="D10" s="131"/>
      <c r="E10" s="131"/>
      <c r="F10" s="131">
        <f t="shared" si="1"/>
        <v>0</v>
      </c>
      <c r="G10" s="131">
        <f t="shared" si="2"/>
        <v>0</v>
      </c>
      <c r="H10" s="209"/>
    </row>
    <row r="11" spans="1:8" s="233" customFormat="1" ht="27.75" hidden="1" customHeight="1">
      <c r="A11" s="297" t="s">
        <v>399</v>
      </c>
      <c r="B11" s="293">
        <v>6020</v>
      </c>
      <c r="C11" s="294">
        <f>SUM(C12:C14)</f>
        <v>0</v>
      </c>
      <c r="D11" s="294">
        <f>SUM(D12:D14)</f>
        <v>0</v>
      </c>
      <c r="E11" s="294">
        <f>SUM(E12:E14)</f>
        <v>0</v>
      </c>
      <c r="F11" s="294">
        <f t="shared" si="1"/>
        <v>0</v>
      </c>
      <c r="G11" s="294">
        <f t="shared" si="2"/>
        <v>0</v>
      </c>
      <c r="H11" s="232"/>
    </row>
    <row r="12" spans="1:8" ht="20.25" hidden="1" customHeight="1">
      <c r="A12" s="298"/>
      <c r="B12" s="295"/>
      <c r="C12" s="131"/>
      <c r="D12" s="131"/>
      <c r="E12" s="131"/>
      <c r="F12" s="131">
        <f t="shared" si="1"/>
        <v>0</v>
      </c>
      <c r="G12" s="131">
        <f t="shared" si="2"/>
        <v>0</v>
      </c>
      <c r="H12" s="209"/>
    </row>
    <row r="13" spans="1:8" ht="20.25" hidden="1" customHeight="1">
      <c r="A13" s="298"/>
      <c r="B13" s="295"/>
      <c r="C13" s="131"/>
      <c r="D13" s="131"/>
      <c r="E13" s="131"/>
      <c r="F13" s="131">
        <f t="shared" si="1"/>
        <v>0</v>
      </c>
      <c r="G13" s="131">
        <f t="shared" si="2"/>
        <v>0</v>
      </c>
      <c r="H13" s="209"/>
    </row>
    <row r="14" spans="1:8" ht="20.25" hidden="1" customHeight="1">
      <c r="A14" s="296"/>
      <c r="B14" s="295"/>
      <c r="C14" s="131"/>
      <c r="D14" s="131"/>
      <c r="E14" s="131"/>
      <c r="F14" s="131">
        <f t="shared" si="1"/>
        <v>0</v>
      </c>
      <c r="G14" s="131">
        <f t="shared" si="2"/>
        <v>0</v>
      </c>
      <c r="H14" s="209"/>
    </row>
    <row r="15" spans="1:8">
      <c r="A15" s="299"/>
      <c r="B15" s="300"/>
      <c r="C15" s="300"/>
      <c r="D15" s="301"/>
      <c r="E15" s="301"/>
      <c r="F15" s="302"/>
      <c r="G15" s="302"/>
      <c r="H15" s="209"/>
    </row>
    <row r="16" spans="1:8">
      <c r="A16" s="299"/>
      <c r="B16" s="300"/>
      <c r="C16" s="300"/>
      <c r="D16" s="301"/>
      <c r="E16" s="301"/>
      <c r="F16" s="302"/>
      <c r="G16" s="302"/>
      <c r="H16" s="209"/>
    </row>
    <row r="17" spans="1:8" s="9" customFormat="1" ht="26.25" customHeight="1">
      <c r="A17" s="313" t="s">
        <v>569</v>
      </c>
      <c r="B17" s="314"/>
      <c r="C17" s="607" t="s">
        <v>578</v>
      </c>
      <c r="D17" s="607"/>
      <c r="E17" s="316"/>
      <c r="F17" s="432" t="s">
        <v>576</v>
      </c>
      <c r="G17" s="432"/>
      <c r="H17" s="321"/>
    </row>
    <row r="18" spans="1:8" s="190" customFormat="1" ht="15.75">
      <c r="A18" s="317" t="s">
        <v>360</v>
      </c>
      <c r="B18" s="319"/>
      <c r="C18" s="599" t="s">
        <v>366</v>
      </c>
      <c r="D18" s="599"/>
      <c r="E18" s="318"/>
      <c r="F18" s="599" t="s">
        <v>173</v>
      </c>
      <c r="G18" s="599"/>
      <c r="H18" s="320"/>
    </row>
    <row r="19" spans="1:8">
      <c r="A19" s="100"/>
      <c r="B19" s="101"/>
      <c r="C19" s="101"/>
      <c r="D19" s="102"/>
      <c r="E19" s="103"/>
      <c r="F19" s="103"/>
      <c r="G19" s="103"/>
    </row>
    <row r="20" spans="1:8">
      <c r="A20" s="100"/>
      <c r="B20" s="101"/>
      <c r="C20" s="101"/>
      <c r="D20" s="102"/>
      <c r="E20" s="103"/>
      <c r="F20" s="103"/>
      <c r="G20" s="103"/>
    </row>
    <row r="21" spans="1:8">
      <c r="A21" s="100"/>
      <c r="B21" s="101"/>
      <c r="C21" s="101"/>
      <c r="D21" s="102"/>
      <c r="E21" s="103"/>
      <c r="F21" s="103"/>
      <c r="G21" s="103"/>
    </row>
    <row r="22" spans="1:8">
      <c r="A22" s="100"/>
      <c r="B22" s="101"/>
      <c r="C22" s="101"/>
      <c r="D22" s="102"/>
      <c r="E22" s="103"/>
      <c r="F22" s="103"/>
      <c r="G22" s="103"/>
    </row>
    <row r="23" spans="1:8">
      <c r="A23" s="100"/>
      <c r="B23" s="101"/>
      <c r="C23" s="101"/>
      <c r="D23" s="102"/>
      <c r="E23" s="103"/>
      <c r="F23" s="103"/>
      <c r="G23" s="103"/>
    </row>
    <row r="24" spans="1:8">
      <c r="A24" s="100"/>
      <c r="B24" s="101"/>
      <c r="C24" s="101"/>
      <c r="D24" s="102"/>
      <c r="E24" s="103"/>
      <c r="F24" s="103"/>
      <c r="G24" s="103"/>
    </row>
    <row r="25" spans="1:8">
      <c r="A25" s="100"/>
      <c r="B25" s="101"/>
      <c r="C25" s="101"/>
      <c r="D25" s="102"/>
      <c r="E25" s="103"/>
      <c r="F25" s="103"/>
      <c r="G25" s="103"/>
    </row>
    <row r="26" spans="1:8">
      <c r="A26" s="100"/>
      <c r="B26" s="101"/>
      <c r="C26" s="101"/>
      <c r="D26" s="102"/>
      <c r="E26" s="103"/>
      <c r="F26" s="103"/>
      <c r="G26" s="103"/>
    </row>
    <row r="27" spans="1:8">
      <c r="A27" s="100"/>
      <c r="B27" s="101"/>
      <c r="C27" s="101"/>
      <c r="D27" s="102"/>
      <c r="E27" s="103"/>
      <c r="F27" s="103"/>
      <c r="G27" s="103"/>
    </row>
    <row r="28" spans="1:8">
      <c r="A28" s="100"/>
      <c r="B28" s="101"/>
      <c r="C28" s="101"/>
      <c r="D28" s="102"/>
      <c r="E28" s="103"/>
      <c r="F28" s="103"/>
      <c r="G28" s="103"/>
    </row>
    <row r="29" spans="1:8">
      <c r="A29" s="100"/>
      <c r="B29" s="101"/>
      <c r="C29" s="101"/>
      <c r="D29" s="102"/>
      <c r="E29" s="103"/>
      <c r="F29" s="103"/>
      <c r="G29" s="103"/>
    </row>
    <row r="30" spans="1:8">
      <c r="A30" s="100"/>
      <c r="B30" s="101"/>
      <c r="C30" s="101"/>
      <c r="D30" s="102"/>
      <c r="E30" s="103"/>
      <c r="F30" s="103"/>
      <c r="G30" s="103"/>
    </row>
    <row r="31" spans="1:8">
      <c r="A31" s="100"/>
      <c r="B31" s="101"/>
      <c r="C31" s="101"/>
      <c r="D31" s="102"/>
      <c r="E31" s="103"/>
      <c r="F31" s="103"/>
      <c r="G31" s="103"/>
    </row>
    <row r="32" spans="1:8">
      <c r="A32" s="100"/>
      <c r="B32" s="101"/>
      <c r="C32" s="101"/>
      <c r="D32" s="102"/>
      <c r="E32" s="103"/>
      <c r="F32" s="103"/>
      <c r="G32" s="103"/>
    </row>
    <row r="33" spans="1:7">
      <c r="A33" s="100"/>
      <c r="B33" s="101"/>
      <c r="C33" s="101"/>
      <c r="D33" s="102"/>
      <c r="E33" s="103"/>
      <c r="F33" s="103"/>
      <c r="G33" s="103"/>
    </row>
    <row r="34" spans="1:7">
      <c r="A34" s="100"/>
      <c r="B34" s="101"/>
      <c r="C34" s="101"/>
      <c r="D34" s="102"/>
      <c r="E34" s="103"/>
      <c r="F34" s="103"/>
      <c r="G34" s="103"/>
    </row>
    <row r="35" spans="1:7">
      <c r="A35" s="100"/>
      <c r="B35" s="101"/>
      <c r="C35" s="101"/>
      <c r="D35" s="102"/>
      <c r="E35" s="103"/>
      <c r="F35" s="103"/>
      <c r="G35" s="103"/>
    </row>
    <row r="36" spans="1:7">
      <c r="A36" s="100"/>
      <c r="B36" s="101"/>
      <c r="C36" s="101"/>
      <c r="D36" s="102"/>
      <c r="E36" s="103"/>
      <c r="F36" s="103"/>
      <c r="G36" s="103"/>
    </row>
    <row r="37" spans="1:7">
      <c r="A37" s="100"/>
      <c r="B37" s="101"/>
      <c r="C37" s="101"/>
      <c r="D37" s="102"/>
      <c r="E37" s="103"/>
      <c r="F37" s="103"/>
      <c r="G37" s="103"/>
    </row>
    <row r="38" spans="1:7">
      <c r="A38" s="100"/>
      <c r="B38" s="101"/>
      <c r="C38" s="101"/>
      <c r="D38" s="102"/>
      <c r="E38" s="103"/>
      <c r="F38" s="103"/>
      <c r="G38" s="103"/>
    </row>
    <row r="39" spans="1:7">
      <c r="A39" s="100"/>
      <c r="B39" s="101"/>
      <c r="C39" s="101"/>
      <c r="D39" s="102"/>
      <c r="E39" s="103"/>
      <c r="F39" s="103"/>
      <c r="G39" s="103"/>
    </row>
    <row r="40" spans="1:7">
      <c r="A40" s="100"/>
      <c r="B40" s="101"/>
      <c r="C40" s="101"/>
      <c r="D40" s="102"/>
      <c r="E40" s="103"/>
      <c r="F40" s="103"/>
      <c r="G40" s="103"/>
    </row>
    <row r="41" spans="1:7">
      <c r="A41" s="100"/>
      <c r="B41" s="101"/>
      <c r="C41" s="101"/>
      <c r="D41" s="102"/>
      <c r="E41" s="103"/>
      <c r="F41" s="103"/>
      <c r="G41" s="103"/>
    </row>
    <row r="42" spans="1:7">
      <c r="A42" s="100"/>
      <c r="B42" s="101"/>
      <c r="C42" s="101"/>
      <c r="D42" s="102"/>
      <c r="E42" s="103"/>
      <c r="F42" s="103"/>
      <c r="G42" s="103"/>
    </row>
    <row r="43" spans="1:7">
      <c r="A43" s="100"/>
      <c r="B43" s="101"/>
      <c r="C43" s="101"/>
      <c r="D43" s="102"/>
      <c r="E43" s="103"/>
      <c r="F43" s="103"/>
      <c r="G43" s="103"/>
    </row>
    <row r="44" spans="1:7">
      <c r="A44" s="100"/>
      <c r="B44" s="101"/>
      <c r="C44" s="101"/>
      <c r="D44" s="102"/>
      <c r="E44" s="103"/>
      <c r="F44" s="103"/>
      <c r="G44" s="103"/>
    </row>
    <row r="45" spans="1:7">
      <c r="A45" s="100"/>
      <c r="B45" s="101"/>
      <c r="C45" s="101"/>
      <c r="D45" s="102"/>
      <c r="E45" s="103"/>
      <c r="F45" s="103"/>
      <c r="G45" s="103"/>
    </row>
    <row r="46" spans="1:7">
      <c r="A46" s="100"/>
      <c r="B46" s="101"/>
      <c r="C46" s="101"/>
      <c r="D46" s="102"/>
      <c r="E46" s="103"/>
      <c r="F46" s="103"/>
      <c r="G46" s="103"/>
    </row>
    <row r="47" spans="1:7">
      <c r="A47" s="100"/>
      <c r="B47" s="101"/>
      <c r="C47" s="101"/>
      <c r="D47" s="102"/>
      <c r="E47" s="103"/>
      <c r="F47" s="103"/>
      <c r="G47" s="103"/>
    </row>
    <row r="48" spans="1:7">
      <c r="A48" s="100"/>
      <c r="B48" s="101"/>
      <c r="C48" s="101"/>
      <c r="D48" s="102"/>
      <c r="E48" s="103"/>
      <c r="F48" s="103"/>
      <c r="G48" s="103"/>
    </row>
    <row r="49" spans="1:7">
      <c r="A49" s="100"/>
      <c r="B49" s="101"/>
      <c r="C49" s="101"/>
      <c r="D49" s="102"/>
      <c r="E49" s="103"/>
      <c r="F49" s="103"/>
      <c r="G49" s="103"/>
    </row>
    <row r="50" spans="1:7">
      <c r="A50" s="100"/>
      <c r="D50" s="104"/>
      <c r="E50" s="105"/>
      <c r="F50" s="105"/>
      <c r="G50" s="105"/>
    </row>
    <row r="51" spans="1:7">
      <c r="A51" s="5"/>
      <c r="D51" s="104"/>
      <c r="E51" s="105"/>
      <c r="F51" s="105"/>
      <c r="G51" s="105"/>
    </row>
    <row r="52" spans="1:7">
      <c r="A52" s="5"/>
      <c r="D52" s="104"/>
      <c r="E52" s="105"/>
      <c r="F52" s="105"/>
      <c r="G52" s="105"/>
    </row>
    <row r="53" spans="1:7">
      <c r="A53" s="5"/>
      <c r="D53" s="104"/>
      <c r="E53" s="105"/>
      <c r="F53" s="105"/>
      <c r="G53" s="105"/>
    </row>
    <row r="54" spans="1:7">
      <c r="A54" s="5"/>
      <c r="D54" s="104"/>
      <c r="E54" s="105"/>
      <c r="F54" s="105"/>
      <c r="G54" s="105"/>
    </row>
    <row r="55" spans="1:7">
      <c r="A55" s="5"/>
      <c r="D55" s="104"/>
      <c r="E55" s="105"/>
      <c r="F55" s="105"/>
      <c r="G55" s="105"/>
    </row>
    <row r="56" spans="1:7">
      <c r="A56" s="5"/>
      <c r="D56" s="104"/>
      <c r="E56" s="105"/>
      <c r="F56" s="105"/>
      <c r="G56" s="105"/>
    </row>
    <row r="57" spans="1:7">
      <c r="A57" s="5"/>
      <c r="D57" s="104"/>
      <c r="E57" s="105"/>
      <c r="F57" s="105"/>
      <c r="G57" s="105"/>
    </row>
    <row r="58" spans="1:7">
      <c r="A58" s="5"/>
      <c r="D58" s="104"/>
      <c r="E58" s="105"/>
      <c r="F58" s="105"/>
      <c r="G58" s="105"/>
    </row>
    <row r="59" spans="1:7">
      <c r="A59" s="5"/>
      <c r="D59" s="104"/>
      <c r="E59" s="105"/>
      <c r="F59" s="105"/>
      <c r="G59" s="105"/>
    </row>
    <row r="60" spans="1:7">
      <c r="A60" s="5"/>
      <c r="D60" s="104"/>
      <c r="E60" s="105"/>
      <c r="F60" s="105"/>
      <c r="G60" s="105"/>
    </row>
    <row r="61" spans="1:7">
      <c r="A61" s="5"/>
      <c r="D61" s="104"/>
      <c r="E61" s="105"/>
      <c r="F61" s="105"/>
      <c r="G61" s="105"/>
    </row>
    <row r="62" spans="1:7">
      <c r="A62" s="5"/>
      <c r="D62" s="104"/>
      <c r="E62" s="105"/>
      <c r="F62" s="105"/>
      <c r="G62" s="105"/>
    </row>
    <row r="63" spans="1:7">
      <c r="A63" s="5"/>
      <c r="D63" s="104"/>
      <c r="E63" s="105"/>
      <c r="F63" s="105"/>
      <c r="G63" s="105"/>
    </row>
    <row r="64" spans="1:7">
      <c r="A64" s="5"/>
      <c r="D64" s="104"/>
      <c r="E64" s="105"/>
      <c r="F64" s="105"/>
      <c r="G64" s="105"/>
    </row>
    <row r="65" spans="1:7">
      <c r="A65" s="5"/>
      <c r="D65" s="104"/>
      <c r="E65" s="105"/>
      <c r="F65" s="105"/>
      <c r="G65" s="105"/>
    </row>
    <row r="66" spans="1:7">
      <c r="A66" s="5"/>
      <c r="D66" s="104"/>
      <c r="E66" s="105"/>
      <c r="F66" s="105"/>
      <c r="G66" s="105"/>
    </row>
    <row r="67" spans="1:7">
      <c r="A67" s="5"/>
      <c r="D67" s="104"/>
      <c r="E67" s="105"/>
      <c r="F67" s="105"/>
      <c r="G67" s="105"/>
    </row>
    <row r="68" spans="1:7">
      <c r="A68" s="5"/>
      <c r="D68" s="104"/>
      <c r="E68" s="105"/>
      <c r="F68" s="105"/>
      <c r="G68" s="105"/>
    </row>
    <row r="69" spans="1:7">
      <c r="A69" s="5"/>
      <c r="D69" s="104"/>
      <c r="E69" s="105"/>
      <c r="F69" s="105"/>
      <c r="G69" s="105"/>
    </row>
    <row r="70" spans="1:7">
      <c r="A70" s="5"/>
      <c r="D70" s="104"/>
      <c r="E70" s="105"/>
      <c r="F70" s="105"/>
      <c r="G70" s="105"/>
    </row>
    <row r="71" spans="1:7">
      <c r="A71" s="5"/>
      <c r="D71" s="104"/>
      <c r="E71" s="105"/>
      <c r="F71" s="105"/>
      <c r="G71" s="105"/>
    </row>
    <row r="72" spans="1:7">
      <c r="A72" s="5"/>
      <c r="D72" s="104"/>
      <c r="E72" s="105"/>
      <c r="F72" s="105"/>
      <c r="G72" s="105"/>
    </row>
    <row r="73" spans="1:7">
      <c r="A73" s="5"/>
    </row>
    <row r="74" spans="1:7">
      <c r="A74" s="7"/>
    </row>
    <row r="75" spans="1:7">
      <c r="A75" s="7"/>
    </row>
    <row r="76" spans="1:7">
      <c r="A76" s="7"/>
    </row>
    <row r="77" spans="1:7">
      <c r="A77" s="7"/>
    </row>
    <row r="78" spans="1:7">
      <c r="A78" s="7"/>
    </row>
    <row r="79" spans="1:7">
      <c r="A79" s="7"/>
    </row>
    <row r="80" spans="1:7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1">
      <c r="A161" s="7"/>
    </row>
    <row r="162" spans="1:1">
      <c r="A162" s="7"/>
    </row>
    <row r="163" spans="1:1">
      <c r="A163" s="7"/>
    </row>
    <row r="164" spans="1:1">
      <c r="A164" s="7"/>
    </row>
    <row r="165" spans="1:1">
      <c r="A165" s="7"/>
    </row>
    <row r="166" spans="1:1">
      <c r="A166" s="7"/>
    </row>
    <row r="167" spans="1:1">
      <c r="A167" s="7"/>
    </row>
    <row r="168" spans="1:1">
      <c r="A168" s="7"/>
    </row>
    <row r="169" spans="1:1">
      <c r="A169" s="7"/>
    </row>
    <row r="170" spans="1:1">
      <c r="A170" s="7"/>
    </row>
    <row r="171" spans="1:1">
      <c r="A171" s="7"/>
    </row>
    <row r="172" spans="1:1">
      <c r="A172" s="7"/>
    </row>
    <row r="173" spans="1:1">
      <c r="A173" s="7"/>
    </row>
    <row r="174" spans="1:1">
      <c r="A174" s="7"/>
    </row>
    <row r="175" spans="1:1">
      <c r="A175" s="7"/>
    </row>
    <row r="176" spans="1:1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  <row r="183" spans="1:1">
      <c r="A183" s="7"/>
    </row>
    <row r="184" spans="1:1">
      <c r="A184" s="7"/>
    </row>
    <row r="185" spans="1:1">
      <c r="A185" s="7"/>
    </row>
    <row r="186" spans="1:1">
      <c r="A186" s="7"/>
    </row>
    <row r="187" spans="1:1">
      <c r="A187" s="7"/>
    </row>
    <row r="188" spans="1:1">
      <c r="A188" s="7"/>
    </row>
    <row r="189" spans="1:1">
      <c r="A189" s="7"/>
    </row>
    <row r="190" spans="1:1">
      <c r="A190" s="7"/>
    </row>
    <row r="191" spans="1:1">
      <c r="A191" s="7"/>
    </row>
    <row r="192" spans="1:1">
      <c r="A192" s="7"/>
    </row>
    <row r="193" spans="1:1">
      <c r="A193" s="7"/>
    </row>
    <row r="194" spans="1:1">
      <c r="A194" s="7"/>
    </row>
    <row r="195" spans="1:1">
      <c r="A195" s="7"/>
    </row>
    <row r="196" spans="1:1">
      <c r="A196" s="7"/>
    </row>
    <row r="197" spans="1:1">
      <c r="A197" s="7"/>
    </row>
    <row r="198" spans="1:1">
      <c r="A198" s="7"/>
    </row>
    <row r="199" spans="1:1">
      <c r="A199" s="7"/>
    </row>
    <row r="200" spans="1:1">
      <c r="A200" s="7"/>
    </row>
    <row r="201" spans="1:1">
      <c r="A201" s="7"/>
    </row>
    <row r="202" spans="1:1">
      <c r="A202" s="7"/>
    </row>
    <row r="203" spans="1:1">
      <c r="A203" s="7"/>
    </row>
    <row r="204" spans="1:1">
      <c r="A204" s="7"/>
    </row>
    <row r="205" spans="1:1">
      <c r="A205" s="7"/>
    </row>
    <row r="206" spans="1:1">
      <c r="A206" s="7"/>
    </row>
    <row r="207" spans="1:1">
      <c r="A207" s="7"/>
    </row>
    <row r="208" spans="1:1">
      <c r="A208" s="7"/>
    </row>
    <row r="209" spans="1:1">
      <c r="A209" s="7"/>
    </row>
    <row r="210" spans="1:1">
      <c r="A210" s="7"/>
    </row>
    <row r="211" spans="1:1">
      <c r="A211" s="7"/>
    </row>
    <row r="212" spans="1:1">
      <c r="A212" s="7"/>
    </row>
    <row r="213" spans="1:1">
      <c r="A213" s="7"/>
    </row>
    <row r="214" spans="1:1">
      <c r="A214" s="7"/>
    </row>
    <row r="215" spans="1:1">
      <c r="A215" s="7"/>
    </row>
    <row r="216" spans="1:1">
      <c r="A216" s="7"/>
    </row>
    <row r="217" spans="1:1">
      <c r="A217" s="7"/>
    </row>
    <row r="218" spans="1:1">
      <c r="A218" s="7"/>
    </row>
    <row r="219" spans="1:1">
      <c r="A219" s="7"/>
    </row>
    <row r="220" spans="1:1">
      <c r="A220" s="7"/>
    </row>
    <row r="221" spans="1:1">
      <c r="A221" s="7"/>
    </row>
    <row r="222" spans="1:1">
      <c r="A222" s="7"/>
    </row>
    <row r="223" spans="1:1">
      <c r="A223" s="7"/>
    </row>
    <row r="224" spans="1:1">
      <c r="A224" s="7"/>
    </row>
    <row r="225" spans="1:1">
      <c r="A225" s="7"/>
    </row>
    <row r="226" spans="1:1">
      <c r="A226" s="7"/>
    </row>
    <row r="227" spans="1:1">
      <c r="A227" s="7"/>
    </row>
    <row r="228" spans="1:1">
      <c r="A228" s="7"/>
    </row>
    <row r="229" spans="1:1">
      <c r="A229" s="7"/>
    </row>
    <row r="230" spans="1:1">
      <c r="A230" s="7"/>
    </row>
    <row r="231" spans="1:1">
      <c r="A231" s="7"/>
    </row>
    <row r="232" spans="1:1">
      <c r="A232" s="7"/>
    </row>
    <row r="233" spans="1:1">
      <c r="A233" s="7"/>
    </row>
    <row r="234" spans="1:1">
      <c r="A234" s="7"/>
    </row>
    <row r="235" spans="1:1">
      <c r="A235" s="7"/>
    </row>
    <row r="236" spans="1:1">
      <c r="A236" s="7"/>
    </row>
    <row r="237" spans="1:1">
      <c r="A237" s="7"/>
    </row>
    <row r="238" spans="1:1">
      <c r="A238" s="7"/>
    </row>
    <row r="239" spans="1:1">
      <c r="A239" s="7"/>
    </row>
    <row r="240" spans="1:1">
      <c r="A240" s="7"/>
    </row>
  </sheetData>
  <mergeCells count="5">
    <mergeCell ref="F18:G18"/>
    <mergeCell ref="A2:G2"/>
    <mergeCell ref="C17:D17"/>
    <mergeCell ref="C18:D18"/>
    <mergeCell ref="F17:G17"/>
  </mergeCells>
  <printOptions horizontalCentered="1"/>
  <pageMargins left="0.59055118110236227" right="0.59055118110236227" top="0.78740157480314965" bottom="0.59055118110236227" header="0" footer="0"/>
  <pageSetup paperSize="9" scale="8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2"/>
  <sheetViews>
    <sheetView view="pageBreakPreview" topLeftCell="A77" zoomScale="68" zoomScaleNormal="50" zoomScaleSheetLayoutView="68" workbookViewId="0">
      <selection activeCell="D67" sqref="D67"/>
    </sheetView>
  </sheetViews>
  <sheetFormatPr defaultColWidth="9.140625" defaultRowHeight="18.75"/>
  <cols>
    <col min="1" max="1" width="98.5703125" style="14" customWidth="1"/>
    <col min="2" max="2" width="14.85546875" style="13" customWidth="1"/>
    <col min="3" max="7" width="22.42578125" style="13" customWidth="1"/>
    <col min="8" max="8" width="19.85546875" style="13" customWidth="1"/>
    <col min="9" max="9" width="31.85546875" style="13" customWidth="1"/>
    <col min="10" max="16384" width="9.140625" style="14"/>
  </cols>
  <sheetData>
    <row r="1" spans="1:10" ht="29.25" customHeight="1">
      <c r="H1" s="90" t="s">
        <v>342</v>
      </c>
    </row>
    <row r="2" spans="1:10" ht="37.5" customHeight="1">
      <c r="A2" s="420" t="s">
        <v>75</v>
      </c>
      <c r="B2" s="420"/>
      <c r="C2" s="420"/>
      <c r="D2" s="420"/>
      <c r="E2" s="420"/>
      <c r="F2" s="420"/>
      <c r="G2" s="420"/>
      <c r="H2" s="420"/>
      <c r="I2" s="420"/>
    </row>
    <row r="3" spans="1:10" ht="22.5" customHeight="1">
      <c r="A3" s="140"/>
      <c r="B3" s="134"/>
      <c r="C3" s="134"/>
      <c r="D3" s="134"/>
      <c r="E3" s="134"/>
      <c r="F3" s="134"/>
      <c r="G3" s="134"/>
      <c r="H3" s="134" t="s">
        <v>441</v>
      </c>
      <c r="I3" s="134"/>
    </row>
    <row r="4" spans="1:10" ht="55.5" customHeight="1">
      <c r="A4" s="402" t="s">
        <v>154</v>
      </c>
      <c r="B4" s="403" t="s">
        <v>18</v>
      </c>
      <c r="C4" s="403" t="s">
        <v>276</v>
      </c>
      <c r="D4" s="403"/>
      <c r="E4" s="402" t="s">
        <v>434</v>
      </c>
      <c r="F4" s="402"/>
      <c r="G4" s="402"/>
      <c r="H4" s="402"/>
      <c r="I4" s="402"/>
    </row>
    <row r="5" spans="1:10" ht="108" customHeight="1">
      <c r="A5" s="402"/>
      <c r="B5" s="403"/>
      <c r="C5" s="143" t="s">
        <v>439</v>
      </c>
      <c r="D5" s="143" t="s">
        <v>440</v>
      </c>
      <c r="E5" s="143" t="s">
        <v>145</v>
      </c>
      <c r="F5" s="143" t="s">
        <v>141</v>
      </c>
      <c r="G5" s="145" t="s">
        <v>151</v>
      </c>
      <c r="H5" s="145" t="s">
        <v>362</v>
      </c>
      <c r="I5" s="143" t="s">
        <v>150</v>
      </c>
    </row>
    <row r="6" spans="1:10" ht="24.75" customHeight="1">
      <c r="A6" s="77">
        <v>1</v>
      </c>
      <c r="B6" s="143">
        <v>2</v>
      </c>
      <c r="C6" s="77">
        <v>3</v>
      </c>
      <c r="D6" s="143">
        <v>4</v>
      </c>
      <c r="E6" s="77">
        <v>5</v>
      </c>
      <c r="F6" s="143">
        <v>6</v>
      </c>
      <c r="G6" s="77">
        <v>7</v>
      </c>
      <c r="H6" s="143">
        <v>8</v>
      </c>
      <c r="I6" s="77">
        <v>9</v>
      </c>
    </row>
    <row r="7" spans="1:10" s="33" customFormat="1" ht="32.25" customHeight="1">
      <c r="A7" s="421" t="s">
        <v>149</v>
      </c>
      <c r="B7" s="421"/>
      <c r="C7" s="421"/>
      <c r="D7" s="421"/>
      <c r="E7" s="421"/>
      <c r="F7" s="421"/>
      <c r="G7" s="421"/>
      <c r="H7" s="421"/>
      <c r="I7" s="421"/>
    </row>
    <row r="8" spans="1:10" s="33" customFormat="1" ht="32.25" customHeight="1">
      <c r="A8" s="58" t="s">
        <v>123</v>
      </c>
      <c r="B8" s="59">
        <v>1000</v>
      </c>
      <c r="C8" s="60">
        <v>28176</v>
      </c>
      <c r="D8" s="60">
        <v>28573</v>
      </c>
      <c r="E8" s="60">
        <v>29155</v>
      </c>
      <c r="F8" s="60">
        <v>28573</v>
      </c>
      <c r="G8" s="128">
        <f t="shared" ref="G8:G10" si="0">IF(F8="(    )",0,F8)-IF(E8="(    )",0,E8)</f>
        <v>-582</v>
      </c>
      <c r="H8" s="113">
        <f t="shared" ref="H8:H10" si="1">IF(IF(E8="(    )",0,E8)=0,0,IF(F8="(    )",0,F8)/IF(E8="(    )",0,E8))*100</f>
        <v>98.003772937746518</v>
      </c>
      <c r="I8" s="61"/>
    </row>
    <row r="9" spans="1:10" s="33" customFormat="1" ht="32.25" customHeight="1">
      <c r="A9" s="58" t="s">
        <v>110</v>
      </c>
      <c r="B9" s="59">
        <v>1010</v>
      </c>
      <c r="C9" s="60">
        <f>SUM(C10:C17)</f>
        <v>-28427</v>
      </c>
      <c r="D9" s="60">
        <f t="shared" ref="D9:F9" si="2">SUM(D10:D17)</f>
        <v>-28521</v>
      </c>
      <c r="E9" s="60">
        <f t="shared" si="2"/>
        <v>-28313</v>
      </c>
      <c r="F9" s="60">
        <f t="shared" si="2"/>
        <v>-28521</v>
      </c>
      <c r="G9" s="128">
        <f t="shared" si="0"/>
        <v>-208</v>
      </c>
      <c r="H9" s="113">
        <f t="shared" si="1"/>
        <v>100.73464486278387</v>
      </c>
      <c r="I9" s="61"/>
    </row>
    <row r="10" spans="1:10" ht="32.25" customHeight="1">
      <c r="A10" s="62" t="s">
        <v>301</v>
      </c>
      <c r="B10" s="63">
        <v>1011</v>
      </c>
      <c r="C10" s="64">
        <v>-2335</v>
      </c>
      <c r="D10" s="64">
        <v>-2104</v>
      </c>
      <c r="E10" s="64">
        <v>-2410</v>
      </c>
      <c r="F10" s="64">
        <v>-2104</v>
      </c>
      <c r="G10" s="277">
        <f t="shared" si="0"/>
        <v>306</v>
      </c>
      <c r="H10" s="117">
        <f t="shared" si="1"/>
        <v>87.302904564315355</v>
      </c>
      <c r="I10" s="65"/>
    </row>
    <row r="11" spans="1:10" ht="32.25" customHeight="1">
      <c r="A11" s="62" t="s">
        <v>414</v>
      </c>
      <c r="B11" s="63">
        <v>1012</v>
      </c>
      <c r="C11" s="64">
        <v>-370</v>
      </c>
      <c r="D11" s="64">
        <v>-805</v>
      </c>
      <c r="E11" s="64">
        <v>-890</v>
      </c>
      <c r="F11" s="64">
        <v>-805</v>
      </c>
      <c r="G11" s="277">
        <f t="shared" ref="G11" si="3">IF(F11="(    )",0,F11)-IF(E11="(    )",0,E11)</f>
        <v>85</v>
      </c>
      <c r="H11" s="117">
        <f t="shared" ref="H11" si="4">IF(IF(E11="(    )",0,E11)=0,0,IF(F11="(    )",0,F11)/IF(E11="(    )",0,E11))*100</f>
        <v>90.449438202247194</v>
      </c>
      <c r="I11" s="65"/>
    </row>
    <row r="12" spans="1:10" ht="32.25" customHeight="1">
      <c r="A12" s="62" t="s">
        <v>302</v>
      </c>
      <c r="B12" s="63">
        <v>1013</v>
      </c>
      <c r="C12" s="64">
        <v>-490</v>
      </c>
      <c r="D12" s="64">
        <v>-489</v>
      </c>
      <c r="E12" s="64">
        <v>-508</v>
      </c>
      <c r="F12" s="64">
        <v>-489</v>
      </c>
      <c r="G12" s="277">
        <f t="shared" ref="G12:G75" si="5">IF(F12="(    )",0,F12)-IF(E12="(    )",0,E12)</f>
        <v>19</v>
      </c>
      <c r="H12" s="117">
        <f t="shared" ref="H12:H75" si="6">IF(IF(E12="(    )",0,E12)=0,0,IF(F12="(    )",0,F12)/IF(E12="(    )",0,E12))*100</f>
        <v>96.259842519685037</v>
      </c>
      <c r="I12" s="65"/>
    </row>
    <row r="13" spans="1:10" ht="32.25" customHeight="1">
      <c r="A13" s="62" t="s">
        <v>5</v>
      </c>
      <c r="B13" s="63">
        <v>1014</v>
      </c>
      <c r="C13" s="64">
        <v>-15882</v>
      </c>
      <c r="D13" s="64">
        <v>-15912</v>
      </c>
      <c r="E13" s="64">
        <v>-15394</v>
      </c>
      <c r="F13" s="64">
        <v>-15912</v>
      </c>
      <c r="G13" s="277">
        <f t="shared" si="5"/>
        <v>-518</v>
      </c>
      <c r="H13" s="117">
        <f t="shared" si="6"/>
        <v>103.36494738209691</v>
      </c>
      <c r="I13" s="65"/>
    </row>
    <row r="14" spans="1:10" ht="32.25" customHeight="1">
      <c r="A14" s="62" t="s">
        <v>6</v>
      </c>
      <c r="B14" s="63">
        <v>1015</v>
      </c>
      <c r="C14" s="64">
        <v>-3371</v>
      </c>
      <c r="D14" s="64">
        <v>-3425</v>
      </c>
      <c r="E14" s="64">
        <v>-3387</v>
      </c>
      <c r="F14" s="64">
        <v>-3425</v>
      </c>
      <c r="G14" s="277">
        <f t="shared" si="5"/>
        <v>-38</v>
      </c>
      <c r="H14" s="117">
        <f t="shared" si="6"/>
        <v>101.1219368172424</v>
      </c>
      <c r="I14" s="65"/>
    </row>
    <row r="15" spans="1:10" ht="40.5">
      <c r="A15" s="62" t="s">
        <v>303</v>
      </c>
      <c r="B15" s="143">
        <v>1016</v>
      </c>
      <c r="C15" s="64">
        <v>-191</v>
      </c>
      <c r="D15" s="64">
        <v>-13</v>
      </c>
      <c r="E15" s="64">
        <v>-12</v>
      </c>
      <c r="F15" s="64">
        <v>-13</v>
      </c>
      <c r="G15" s="277">
        <f t="shared" si="5"/>
        <v>-1</v>
      </c>
      <c r="H15" s="117">
        <f t="shared" si="6"/>
        <v>108.33333333333333</v>
      </c>
      <c r="I15" s="144"/>
      <c r="J15" s="14" t="s">
        <v>555</v>
      </c>
    </row>
    <row r="16" spans="1:10" ht="32.25" customHeight="1">
      <c r="A16" s="62" t="s">
        <v>304</v>
      </c>
      <c r="B16" s="143">
        <v>1017</v>
      </c>
      <c r="C16" s="64">
        <v>-1546</v>
      </c>
      <c r="D16" s="64">
        <v>-1848</v>
      </c>
      <c r="E16" s="64">
        <v>-1898</v>
      </c>
      <c r="F16" s="64">
        <v>-1848</v>
      </c>
      <c r="G16" s="277">
        <f t="shared" si="5"/>
        <v>50</v>
      </c>
      <c r="H16" s="117">
        <f t="shared" si="6"/>
        <v>97.365648050579551</v>
      </c>
      <c r="I16" s="144"/>
    </row>
    <row r="17" spans="1:10" ht="32.25" customHeight="1">
      <c r="A17" s="62" t="s">
        <v>305</v>
      </c>
      <c r="B17" s="63">
        <v>1018</v>
      </c>
      <c r="C17" s="64">
        <f>'Розшифровка фінрезультати'!C5</f>
        <v>-4242</v>
      </c>
      <c r="D17" s="64">
        <f>'Розшифровка фінрезультати'!E5</f>
        <v>-3925</v>
      </c>
      <c r="E17" s="64">
        <f>'Розшифровка фінрезультати'!D5</f>
        <v>-3814</v>
      </c>
      <c r="F17" s="64">
        <f>'Розшифровка фінрезультати'!E5</f>
        <v>-3925</v>
      </c>
      <c r="G17" s="277">
        <f t="shared" si="5"/>
        <v>-111</v>
      </c>
      <c r="H17" s="117">
        <f t="shared" si="6"/>
        <v>102.91033036182486</v>
      </c>
      <c r="I17" s="65"/>
    </row>
    <row r="18" spans="1:10" s="33" customFormat="1" ht="32.25" customHeight="1">
      <c r="A18" s="58" t="s">
        <v>23</v>
      </c>
      <c r="B18" s="59">
        <v>1020</v>
      </c>
      <c r="C18" s="60">
        <f>SUM(C8,C9)</f>
        <v>-251</v>
      </c>
      <c r="D18" s="60">
        <f t="shared" ref="D18:F18" si="7">SUM(D8,D9)</f>
        <v>52</v>
      </c>
      <c r="E18" s="60">
        <f t="shared" si="7"/>
        <v>842</v>
      </c>
      <c r="F18" s="60">
        <f t="shared" si="7"/>
        <v>52</v>
      </c>
      <c r="G18" s="128">
        <f t="shared" si="5"/>
        <v>-790</v>
      </c>
      <c r="H18" s="113">
        <f t="shared" si="6"/>
        <v>6.1757719714964372</v>
      </c>
      <c r="I18" s="61"/>
    </row>
    <row r="19" spans="1:10" s="33" customFormat="1" ht="32.25" customHeight="1">
      <c r="A19" s="58" t="s">
        <v>130</v>
      </c>
      <c r="B19" s="59">
        <v>1030</v>
      </c>
      <c r="C19" s="60">
        <f>SUM(C20:C37,C39)</f>
        <v>-3445</v>
      </c>
      <c r="D19" s="60">
        <f t="shared" ref="D19:F19" si="8">SUM(D20:D37,D39)</f>
        <v>-3332</v>
      </c>
      <c r="E19" s="60">
        <f t="shared" si="8"/>
        <v>-3335</v>
      </c>
      <c r="F19" s="60">
        <f t="shared" si="8"/>
        <v>-3332</v>
      </c>
      <c r="G19" s="128">
        <f t="shared" si="5"/>
        <v>3</v>
      </c>
      <c r="H19" s="113">
        <f t="shared" si="6"/>
        <v>99.910044977511248</v>
      </c>
      <c r="I19" s="61"/>
    </row>
    <row r="20" spans="1:10" s="33" customFormat="1" ht="32.25" customHeight="1">
      <c r="A20" s="62" t="s">
        <v>82</v>
      </c>
      <c r="B20" s="63">
        <v>1031</v>
      </c>
      <c r="C20" s="64">
        <v>-80</v>
      </c>
      <c r="D20" s="64">
        <f>-'6.2. Інша інфо_2'!X8</f>
        <v>-84</v>
      </c>
      <c r="E20" s="64">
        <v>-56</v>
      </c>
      <c r="F20" s="64">
        <f>-'6.2. Інша інфо_2'!X8</f>
        <v>-84</v>
      </c>
      <c r="G20" s="277">
        <f t="shared" si="5"/>
        <v>-28</v>
      </c>
      <c r="H20" s="117">
        <f t="shared" si="6"/>
        <v>150</v>
      </c>
      <c r="I20" s="65"/>
      <c r="J20" s="33" t="s">
        <v>551</v>
      </c>
    </row>
    <row r="21" spans="1:10" s="33" customFormat="1" ht="32.25" customHeight="1">
      <c r="A21" s="62" t="s">
        <v>124</v>
      </c>
      <c r="B21" s="63">
        <v>1032</v>
      </c>
      <c r="C21" s="64">
        <f>-'6.2. Інша інфо_2'!R19</f>
        <v>0</v>
      </c>
      <c r="D21" s="64">
        <f>-'6.2. Інша інфо_2'!X19</f>
        <v>0</v>
      </c>
      <c r="E21" s="64">
        <f>'6.2. Інша інфо_2'!U19</f>
        <v>0</v>
      </c>
      <c r="F21" s="64">
        <f>-'6.2. Інша інфо_2'!X19</f>
        <v>0</v>
      </c>
      <c r="G21" s="277">
        <f t="shared" si="5"/>
        <v>0</v>
      </c>
      <c r="H21" s="117">
        <f t="shared" si="6"/>
        <v>0</v>
      </c>
      <c r="I21" s="65"/>
    </row>
    <row r="22" spans="1:10" s="33" customFormat="1" ht="32.25" customHeight="1">
      <c r="A22" s="62" t="s">
        <v>22</v>
      </c>
      <c r="B22" s="63">
        <v>1033</v>
      </c>
      <c r="C22" s="64" t="s">
        <v>186</v>
      </c>
      <c r="D22" s="64" t="s">
        <v>186</v>
      </c>
      <c r="E22" s="64" t="s">
        <v>186</v>
      </c>
      <c r="F22" s="64" t="s">
        <v>186</v>
      </c>
      <c r="G22" s="277">
        <f t="shared" si="5"/>
        <v>0</v>
      </c>
      <c r="H22" s="117">
        <f t="shared" si="6"/>
        <v>0</v>
      </c>
      <c r="I22" s="65"/>
    </row>
    <row r="23" spans="1:10" s="33" customFormat="1" ht="32.25" customHeight="1">
      <c r="A23" s="62" t="s">
        <v>32</v>
      </c>
      <c r="B23" s="63">
        <v>1034</v>
      </c>
      <c r="C23" s="64" t="s">
        <v>186</v>
      </c>
      <c r="D23" s="64" t="s">
        <v>186</v>
      </c>
      <c r="E23" s="64" t="s">
        <v>186</v>
      </c>
      <c r="F23" s="64" t="s">
        <v>186</v>
      </c>
      <c r="G23" s="277">
        <f t="shared" si="5"/>
        <v>0</v>
      </c>
      <c r="H23" s="117">
        <f t="shared" si="6"/>
        <v>0</v>
      </c>
      <c r="I23" s="65"/>
    </row>
    <row r="24" spans="1:10" s="33" customFormat="1" ht="32.25" customHeight="1">
      <c r="A24" s="62" t="s">
        <v>33</v>
      </c>
      <c r="B24" s="63">
        <v>1035</v>
      </c>
      <c r="C24" s="64">
        <v>-7</v>
      </c>
      <c r="D24" s="64">
        <v>-11</v>
      </c>
      <c r="E24" s="64">
        <v>-8</v>
      </c>
      <c r="F24" s="64">
        <v>-11</v>
      </c>
      <c r="G24" s="277">
        <f t="shared" si="5"/>
        <v>-3</v>
      </c>
      <c r="H24" s="117">
        <f t="shared" si="6"/>
        <v>137.5</v>
      </c>
      <c r="I24" s="65"/>
    </row>
    <row r="25" spans="1:10" s="33" customFormat="1" ht="32.25" customHeight="1">
      <c r="A25" s="62" t="s">
        <v>34</v>
      </c>
      <c r="B25" s="63">
        <v>1036</v>
      </c>
      <c r="C25" s="64">
        <v>-2609</v>
      </c>
      <c r="D25" s="64">
        <v>-2478</v>
      </c>
      <c r="E25" s="64">
        <v>-2564</v>
      </c>
      <c r="F25" s="64">
        <v>-2478</v>
      </c>
      <c r="G25" s="277">
        <f t="shared" si="5"/>
        <v>86</v>
      </c>
      <c r="H25" s="117">
        <f t="shared" si="6"/>
        <v>96.645865834633383</v>
      </c>
      <c r="I25" s="65"/>
    </row>
    <row r="26" spans="1:10" s="33" customFormat="1" ht="32.25" customHeight="1">
      <c r="A26" s="62" t="s">
        <v>35</v>
      </c>
      <c r="B26" s="63">
        <v>1037</v>
      </c>
      <c r="C26" s="64">
        <v>-556</v>
      </c>
      <c r="D26" s="64">
        <v>-540</v>
      </c>
      <c r="E26" s="64">
        <v>-564</v>
      </c>
      <c r="F26" s="64">
        <v>-540</v>
      </c>
      <c r="G26" s="277">
        <f t="shared" si="5"/>
        <v>24</v>
      </c>
      <c r="H26" s="117">
        <f t="shared" si="6"/>
        <v>95.744680851063833</v>
      </c>
      <c r="I26" s="65"/>
    </row>
    <row r="27" spans="1:10" s="33" customFormat="1" ht="40.5">
      <c r="A27" s="62" t="s">
        <v>36</v>
      </c>
      <c r="B27" s="63">
        <v>1038</v>
      </c>
      <c r="C27" s="64">
        <v>-34</v>
      </c>
      <c r="D27" s="64">
        <v>-42</v>
      </c>
      <c r="E27" s="64">
        <v>-32</v>
      </c>
      <c r="F27" s="64">
        <v>-42</v>
      </c>
      <c r="G27" s="277">
        <f t="shared" si="5"/>
        <v>-10</v>
      </c>
      <c r="H27" s="117">
        <f t="shared" si="6"/>
        <v>131.25</v>
      </c>
      <c r="I27" s="65"/>
    </row>
    <row r="28" spans="1:10" ht="40.5">
      <c r="A28" s="62" t="s">
        <v>37</v>
      </c>
      <c r="B28" s="63">
        <v>1039</v>
      </c>
      <c r="C28" s="64" t="s">
        <v>186</v>
      </c>
      <c r="D28" s="64" t="s">
        <v>186</v>
      </c>
      <c r="E28" s="64" t="s">
        <v>186</v>
      </c>
      <c r="F28" s="64" t="s">
        <v>186</v>
      </c>
      <c r="G28" s="277">
        <f t="shared" si="5"/>
        <v>0</v>
      </c>
      <c r="H28" s="117">
        <f t="shared" si="6"/>
        <v>0</v>
      </c>
      <c r="I28" s="65"/>
    </row>
    <row r="29" spans="1:10" s="33" customFormat="1" ht="32.25" customHeight="1">
      <c r="A29" s="62" t="s">
        <v>38</v>
      </c>
      <c r="B29" s="63">
        <v>1040</v>
      </c>
      <c r="C29" s="64">
        <v>-1</v>
      </c>
      <c r="D29" s="64">
        <v>-1</v>
      </c>
      <c r="E29" s="64">
        <v>-1</v>
      </c>
      <c r="F29" s="64">
        <v>-1</v>
      </c>
      <c r="G29" s="277">
        <f t="shared" si="5"/>
        <v>0</v>
      </c>
      <c r="H29" s="117">
        <f t="shared" si="6"/>
        <v>100</v>
      </c>
      <c r="I29" s="65"/>
    </row>
    <row r="30" spans="1:10" s="33" customFormat="1" ht="32.25" customHeight="1">
      <c r="A30" s="62" t="s">
        <v>39</v>
      </c>
      <c r="B30" s="63">
        <v>1041</v>
      </c>
      <c r="C30" s="64" t="s">
        <v>186</v>
      </c>
      <c r="D30" s="64" t="s">
        <v>186</v>
      </c>
      <c r="E30" s="64" t="s">
        <v>186</v>
      </c>
      <c r="F30" s="64" t="s">
        <v>186</v>
      </c>
      <c r="G30" s="277">
        <f t="shared" si="5"/>
        <v>0</v>
      </c>
      <c r="H30" s="117">
        <f t="shared" si="6"/>
        <v>0</v>
      </c>
      <c r="I30" s="65"/>
    </row>
    <row r="31" spans="1:10" s="33" customFormat="1" ht="32.25" customHeight="1">
      <c r="A31" s="62" t="s">
        <v>40</v>
      </c>
      <c r="B31" s="63">
        <v>1042</v>
      </c>
      <c r="C31" s="64">
        <v>-15</v>
      </c>
      <c r="D31" s="64">
        <v>-13</v>
      </c>
      <c r="E31" s="64">
        <v>-4</v>
      </c>
      <c r="F31" s="64">
        <v>-13</v>
      </c>
      <c r="G31" s="277">
        <f t="shared" si="5"/>
        <v>-9</v>
      </c>
      <c r="H31" s="117">
        <f t="shared" si="6"/>
        <v>325</v>
      </c>
      <c r="I31" s="65"/>
      <c r="J31" s="33" t="s">
        <v>552</v>
      </c>
    </row>
    <row r="32" spans="1:10" s="33" customFormat="1" ht="32.25" customHeight="1">
      <c r="A32" s="62" t="s">
        <v>56</v>
      </c>
      <c r="B32" s="63">
        <v>1043</v>
      </c>
      <c r="C32" s="64" t="s">
        <v>186</v>
      </c>
      <c r="D32" s="64" t="s">
        <v>186</v>
      </c>
      <c r="E32" s="64" t="s">
        <v>186</v>
      </c>
      <c r="F32" s="64" t="s">
        <v>186</v>
      </c>
      <c r="G32" s="277">
        <f t="shared" si="5"/>
        <v>0</v>
      </c>
      <c r="H32" s="117">
        <f t="shared" si="6"/>
        <v>0</v>
      </c>
      <c r="I32" s="65"/>
    </row>
    <row r="33" spans="1:9" s="33" customFormat="1" ht="32.25" customHeight="1">
      <c r="A33" s="62" t="s">
        <v>41</v>
      </c>
      <c r="B33" s="63">
        <v>1044</v>
      </c>
      <c r="C33" s="64" t="s">
        <v>186</v>
      </c>
      <c r="D33" s="64">
        <v>-79</v>
      </c>
      <c r="E33" s="64" t="s">
        <v>186</v>
      </c>
      <c r="F33" s="64">
        <v>-79</v>
      </c>
      <c r="G33" s="277">
        <f t="shared" si="5"/>
        <v>-79</v>
      </c>
      <c r="H33" s="117">
        <f t="shared" si="6"/>
        <v>0</v>
      </c>
      <c r="I33" s="65"/>
    </row>
    <row r="34" spans="1:9" s="33" customFormat="1" ht="32.25" customHeight="1">
      <c r="A34" s="62" t="s">
        <v>42</v>
      </c>
      <c r="B34" s="63">
        <v>1045</v>
      </c>
      <c r="C34" s="64" t="s">
        <v>186</v>
      </c>
      <c r="D34" s="64" t="s">
        <v>186</v>
      </c>
      <c r="E34" s="64" t="s">
        <v>186</v>
      </c>
      <c r="F34" s="64" t="s">
        <v>186</v>
      </c>
      <c r="G34" s="277">
        <f t="shared" si="5"/>
        <v>0</v>
      </c>
      <c r="H34" s="117">
        <f t="shared" si="6"/>
        <v>0</v>
      </c>
      <c r="I34" s="65"/>
    </row>
    <row r="35" spans="1:9" s="33" customFormat="1" ht="32.25" customHeight="1">
      <c r="A35" s="62" t="s">
        <v>43</v>
      </c>
      <c r="B35" s="63">
        <v>1046</v>
      </c>
      <c r="C35" s="64" t="s">
        <v>186</v>
      </c>
      <c r="D35" s="64" t="s">
        <v>186</v>
      </c>
      <c r="E35" s="64" t="s">
        <v>186</v>
      </c>
      <c r="F35" s="64" t="s">
        <v>186</v>
      </c>
      <c r="G35" s="277">
        <f t="shared" si="5"/>
        <v>0</v>
      </c>
      <c r="H35" s="117">
        <f t="shared" si="6"/>
        <v>0</v>
      </c>
      <c r="I35" s="65"/>
    </row>
    <row r="36" spans="1:9" s="33" customFormat="1" ht="32.25" customHeight="1">
      <c r="A36" s="62" t="s">
        <v>44</v>
      </c>
      <c r="B36" s="63">
        <v>1047</v>
      </c>
      <c r="C36" s="64">
        <v>-5</v>
      </c>
      <c r="D36" s="64">
        <v>-2</v>
      </c>
      <c r="E36" s="64">
        <v>-2</v>
      </c>
      <c r="F36" s="64">
        <v>-2</v>
      </c>
      <c r="G36" s="277">
        <f t="shared" si="5"/>
        <v>0</v>
      </c>
      <c r="H36" s="117">
        <f t="shared" si="6"/>
        <v>100</v>
      </c>
      <c r="I36" s="65"/>
    </row>
    <row r="37" spans="1:9" ht="40.5">
      <c r="A37" s="62" t="s">
        <v>64</v>
      </c>
      <c r="B37" s="63">
        <v>1048</v>
      </c>
      <c r="C37" s="64">
        <v>-1</v>
      </c>
      <c r="D37" s="64">
        <v>-2</v>
      </c>
      <c r="E37" s="64" t="s">
        <v>186</v>
      </c>
      <c r="F37" s="64">
        <v>-2</v>
      </c>
      <c r="G37" s="277">
        <f t="shared" si="5"/>
        <v>-2</v>
      </c>
      <c r="H37" s="117">
        <f t="shared" si="6"/>
        <v>0</v>
      </c>
      <c r="I37" s="65"/>
    </row>
    <row r="38" spans="1:9" s="33" customFormat="1" ht="32.25" customHeight="1">
      <c r="A38" s="62" t="s">
        <v>45</v>
      </c>
      <c r="B38" s="63" t="s">
        <v>359</v>
      </c>
      <c r="C38" s="64" t="s">
        <v>186</v>
      </c>
      <c r="D38" s="64">
        <f>-K38</f>
        <v>0</v>
      </c>
      <c r="E38" s="64" t="s">
        <v>186</v>
      </c>
      <c r="F38" s="64" t="s">
        <v>186</v>
      </c>
      <c r="G38" s="277">
        <f t="shared" si="5"/>
        <v>0</v>
      </c>
      <c r="H38" s="117">
        <f t="shared" si="6"/>
        <v>0</v>
      </c>
      <c r="I38" s="65"/>
    </row>
    <row r="39" spans="1:9" s="33" customFormat="1" ht="32.25" customHeight="1">
      <c r="A39" s="62" t="s">
        <v>85</v>
      </c>
      <c r="B39" s="63">
        <v>1049</v>
      </c>
      <c r="C39" s="64">
        <f>'Розшифровка фінрезультати'!C39</f>
        <v>-137</v>
      </c>
      <c r="D39" s="64">
        <f>'Розшифровка фінрезультати'!E39</f>
        <v>-80</v>
      </c>
      <c r="E39" s="64">
        <f>'Розшифровка фінрезультати'!D39</f>
        <v>-104</v>
      </c>
      <c r="F39" s="64">
        <f>'Розшифровка фінрезультати'!E39</f>
        <v>-80</v>
      </c>
      <c r="G39" s="277">
        <f t="shared" si="5"/>
        <v>24</v>
      </c>
      <c r="H39" s="117">
        <f t="shared" si="6"/>
        <v>76.923076923076934</v>
      </c>
      <c r="I39" s="65"/>
    </row>
    <row r="40" spans="1:9" s="33" customFormat="1" ht="32.25" customHeight="1">
      <c r="A40" s="58" t="s">
        <v>131</v>
      </c>
      <c r="B40" s="108">
        <v>1060</v>
      </c>
      <c r="C40" s="60">
        <f>SUM(C41:C47)</f>
        <v>-20</v>
      </c>
      <c r="D40" s="60">
        <f t="shared" ref="D40:F40" si="9">SUM(D41:D47)</f>
        <v>0</v>
      </c>
      <c r="E40" s="60">
        <f t="shared" si="9"/>
        <v>-16</v>
      </c>
      <c r="F40" s="60">
        <f t="shared" si="9"/>
        <v>0</v>
      </c>
      <c r="G40" s="128">
        <f t="shared" si="5"/>
        <v>16</v>
      </c>
      <c r="H40" s="113">
        <f t="shared" si="6"/>
        <v>0</v>
      </c>
      <c r="I40" s="108"/>
    </row>
    <row r="41" spans="1:9" s="33" customFormat="1" ht="32.25" customHeight="1">
      <c r="A41" s="62" t="s">
        <v>112</v>
      </c>
      <c r="B41" s="63">
        <v>1061</v>
      </c>
      <c r="C41" s="64" t="s">
        <v>186</v>
      </c>
      <c r="D41" s="64" t="s">
        <v>186</v>
      </c>
      <c r="E41" s="64" t="s">
        <v>186</v>
      </c>
      <c r="F41" s="64" t="s">
        <v>186</v>
      </c>
      <c r="G41" s="277">
        <f t="shared" si="5"/>
        <v>0</v>
      </c>
      <c r="H41" s="117">
        <f t="shared" si="6"/>
        <v>0</v>
      </c>
      <c r="I41" s="65"/>
    </row>
    <row r="42" spans="1:9" s="33" customFormat="1" ht="32.25" customHeight="1">
      <c r="A42" s="62" t="s">
        <v>113</v>
      </c>
      <c r="B42" s="63">
        <v>1062</v>
      </c>
      <c r="C42" s="64" t="s">
        <v>186</v>
      </c>
      <c r="D42" s="64" t="s">
        <v>186</v>
      </c>
      <c r="E42" s="64" t="s">
        <v>186</v>
      </c>
      <c r="F42" s="64" t="s">
        <v>186</v>
      </c>
      <c r="G42" s="277">
        <f t="shared" si="5"/>
        <v>0</v>
      </c>
      <c r="H42" s="117">
        <f t="shared" si="6"/>
        <v>0</v>
      </c>
      <c r="I42" s="65"/>
    </row>
    <row r="43" spans="1:9" s="33" customFormat="1" ht="32.25" customHeight="1">
      <c r="A43" s="62" t="s">
        <v>34</v>
      </c>
      <c r="B43" s="63">
        <v>1063</v>
      </c>
      <c r="C43" s="64" t="s">
        <v>186</v>
      </c>
      <c r="D43" s="64" t="s">
        <v>186</v>
      </c>
      <c r="E43" s="64" t="s">
        <v>186</v>
      </c>
      <c r="F43" s="64" t="s">
        <v>186</v>
      </c>
      <c r="G43" s="277">
        <f t="shared" si="5"/>
        <v>0</v>
      </c>
      <c r="H43" s="117">
        <f t="shared" si="6"/>
        <v>0</v>
      </c>
      <c r="I43" s="65"/>
    </row>
    <row r="44" spans="1:9" s="33" customFormat="1" ht="32.25" customHeight="1">
      <c r="A44" s="62" t="s">
        <v>35</v>
      </c>
      <c r="B44" s="63">
        <v>1064</v>
      </c>
      <c r="C44" s="64" t="s">
        <v>186</v>
      </c>
      <c r="D44" s="64" t="s">
        <v>186</v>
      </c>
      <c r="E44" s="64" t="s">
        <v>186</v>
      </c>
      <c r="F44" s="64" t="s">
        <v>186</v>
      </c>
      <c r="G44" s="277">
        <f t="shared" si="5"/>
        <v>0</v>
      </c>
      <c r="H44" s="117">
        <f t="shared" si="6"/>
        <v>0</v>
      </c>
      <c r="I44" s="65"/>
    </row>
    <row r="45" spans="1:9" s="33" customFormat="1" ht="32.25" customHeight="1">
      <c r="A45" s="62" t="s">
        <v>55</v>
      </c>
      <c r="B45" s="63">
        <v>1065</v>
      </c>
      <c r="C45" s="64" t="s">
        <v>186</v>
      </c>
      <c r="D45" s="64" t="s">
        <v>186</v>
      </c>
      <c r="E45" s="64" t="s">
        <v>186</v>
      </c>
      <c r="F45" s="64" t="s">
        <v>186</v>
      </c>
      <c r="G45" s="277">
        <f t="shared" si="5"/>
        <v>0</v>
      </c>
      <c r="H45" s="117">
        <f t="shared" si="6"/>
        <v>0</v>
      </c>
      <c r="I45" s="65"/>
    </row>
    <row r="46" spans="1:9" s="33" customFormat="1" ht="32.25" customHeight="1">
      <c r="A46" s="62" t="s">
        <v>67</v>
      </c>
      <c r="B46" s="63">
        <v>1066</v>
      </c>
      <c r="C46" s="64">
        <v>-20</v>
      </c>
      <c r="D46" s="64" t="s">
        <v>186</v>
      </c>
      <c r="E46" s="64">
        <v>-16</v>
      </c>
      <c r="F46" s="64" t="s">
        <v>186</v>
      </c>
      <c r="G46" s="277">
        <f t="shared" si="5"/>
        <v>16</v>
      </c>
      <c r="H46" s="117">
        <f t="shared" si="6"/>
        <v>0</v>
      </c>
      <c r="I46" s="65"/>
    </row>
    <row r="47" spans="1:9" s="33" customFormat="1" ht="32.25" customHeight="1">
      <c r="A47" s="62" t="s">
        <v>425</v>
      </c>
      <c r="B47" s="63">
        <v>1067</v>
      </c>
      <c r="C47" s="64" t="s">
        <v>186</v>
      </c>
      <c r="D47" s="64" t="s">
        <v>186</v>
      </c>
      <c r="E47" s="64" t="s">
        <v>186</v>
      </c>
      <c r="F47" s="64" t="s">
        <v>186</v>
      </c>
      <c r="G47" s="277">
        <f t="shared" si="5"/>
        <v>0</v>
      </c>
      <c r="H47" s="117">
        <f t="shared" si="6"/>
        <v>0</v>
      </c>
      <c r="I47" s="65"/>
    </row>
    <row r="48" spans="1:9" s="33" customFormat="1" ht="32.25" customHeight="1">
      <c r="A48" s="107" t="s">
        <v>203</v>
      </c>
      <c r="B48" s="108">
        <v>1070</v>
      </c>
      <c r="C48" s="60">
        <f>SUM(C49:C51)</f>
        <v>1092</v>
      </c>
      <c r="D48" s="60">
        <f t="shared" ref="D48:F48" si="10">SUM(D49:D51)</f>
        <v>689</v>
      </c>
      <c r="E48" s="60">
        <f t="shared" si="10"/>
        <v>986</v>
      </c>
      <c r="F48" s="60">
        <f t="shared" si="10"/>
        <v>689</v>
      </c>
      <c r="G48" s="128">
        <f t="shared" si="5"/>
        <v>-297</v>
      </c>
      <c r="H48" s="113">
        <f t="shared" si="6"/>
        <v>69.878296146044633</v>
      </c>
      <c r="I48" s="107"/>
    </row>
    <row r="49" spans="1:9" s="33" customFormat="1" ht="32.25" customHeight="1">
      <c r="A49" s="62" t="s">
        <v>128</v>
      </c>
      <c r="B49" s="63">
        <v>1071</v>
      </c>
      <c r="C49" s="64"/>
      <c r="D49" s="64"/>
      <c r="E49" s="64"/>
      <c r="F49" s="64"/>
      <c r="G49" s="277">
        <f t="shared" si="5"/>
        <v>0</v>
      </c>
      <c r="H49" s="117">
        <f t="shared" si="6"/>
        <v>0</v>
      </c>
      <c r="I49" s="65"/>
    </row>
    <row r="50" spans="1:9" s="33" customFormat="1" ht="32.25" customHeight="1">
      <c r="A50" s="62" t="s">
        <v>231</v>
      </c>
      <c r="B50" s="63">
        <v>1072</v>
      </c>
      <c r="C50" s="64"/>
      <c r="D50" s="64"/>
      <c r="E50" s="64"/>
      <c r="F50" s="64"/>
      <c r="G50" s="277">
        <f t="shared" si="5"/>
        <v>0</v>
      </c>
      <c r="H50" s="117">
        <f t="shared" si="6"/>
        <v>0</v>
      </c>
      <c r="I50" s="65"/>
    </row>
    <row r="51" spans="1:9" s="33" customFormat="1" ht="32.25" customHeight="1">
      <c r="A51" s="62" t="s">
        <v>204</v>
      </c>
      <c r="B51" s="63">
        <v>1073</v>
      </c>
      <c r="C51" s="64">
        <f>'Розшифровка фінрезультати'!C49</f>
        <v>1092</v>
      </c>
      <c r="D51" s="64">
        <f>'Розшифровка фінрезультати'!E49</f>
        <v>689</v>
      </c>
      <c r="E51" s="64">
        <f>'Розшифровка фінрезультати'!D49</f>
        <v>986</v>
      </c>
      <c r="F51" s="64">
        <f>'Розшифровка фінрезультати'!E49</f>
        <v>689</v>
      </c>
      <c r="G51" s="277">
        <f t="shared" si="5"/>
        <v>-297</v>
      </c>
      <c r="H51" s="117">
        <f t="shared" si="6"/>
        <v>69.878296146044633</v>
      </c>
      <c r="I51" s="65"/>
    </row>
    <row r="52" spans="1:9" s="33" customFormat="1" ht="32.25" customHeight="1">
      <c r="A52" s="107" t="s">
        <v>68</v>
      </c>
      <c r="B52" s="108">
        <v>1080</v>
      </c>
      <c r="C52" s="60">
        <f>SUM(C53:C58)</f>
        <v>-238</v>
      </c>
      <c r="D52" s="60">
        <f t="shared" ref="D52:F52" si="11">SUM(D53:D58)</f>
        <v>-459</v>
      </c>
      <c r="E52" s="60">
        <f t="shared" si="11"/>
        <v>-104</v>
      </c>
      <c r="F52" s="60">
        <f t="shared" si="11"/>
        <v>-459</v>
      </c>
      <c r="G52" s="128">
        <f t="shared" si="5"/>
        <v>-355</v>
      </c>
      <c r="H52" s="113">
        <f t="shared" si="6"/>
        <v>441.34615384615381</v>
      </c>
      <c r="I52" s="107"/>
    </row>
    <row r="53" spans="1:9" s="33" customFormat="1" ht="32.25" customHeight="1">
      <c r="A53" s="62" t="s">
        <v>128</v>
      </c>
      <c r="B53" s="63">
        <v>1081</v>
      </c>
      <c r="C53" s="64" t="s">
        <v>186</v>
      </c>
      <c r="D53" s="64" t="s">
        <v>186</v>
      </c>
      <c r="E53" s="64" t="s">
        <v>186</v>
      </c>
      <c r="F53" s="64" t="s">
        <v>186</v>
      </c>
      <c r="G53" s="277">
        <f t="shared" si="5"/>
        <v>0</v>
      </c>
      <c r="H53" s="117">
        <f t="shared" si="6"/>
        <v>0</v>
      </c>
      <c r="I53" s="65"/>
    </row>
    <row r="54" spans="1:9" s="33" customFormat="1" ht="32.25" customHeight="1">
      <c r="A54" s="62" t="s">
        <v>293</v>
      </c>
      <c r="B54" s="63">
        <v>1082</v>
      </c>
      <c r="C54" s="64" t="s">
        <v>186</v>
      </c>
      <c r="D54" s="64" t="s">
        <v>186</v>
      </c>
      <c r="E54" s="64" t="s">
        <v>186</v>
      </c>
      <c r="F54" s="64" t="s">
        <v>186</v>
      </c>
      <c r="G54" s="277">
        <f t="shared" si="5"/>
        <v>0</v>
      </c>
      <c r="H54" s="117">
        <f t="shared" si="6"/>
        <v>0</v>
      </c>
      <c r="I54" s="65"/>
    </row>
    <row r="55" spans="1:9" s="33" customFormat="1" ht="32.25" customHeight="1">
      <c r="A55" s="62" t="s">
        <v>62</v>
      </c>
      <c r="B55" s="63">
        <v>1083</v>
      </c>
      <c r="C55" s="64" t="s">
        <v>186</v>
      </c>
      <c r="D55" s="64" t="s">
        <v>186</v>
      </c>
      <c r="E55" s="64" t="s">
        <v>186</v>
      </c>
      <c r="F55" s="64" t="s">
        <v>186</v>
      </c>
      <c r="G55" s="277">
        <f t="shared" si="5"/>
        <v>0</v>
      </c>
      <c r="H55" s="117">
        <f t="shared" si="6"/>
        <v>0</v>
      </c>
      <c r="I55" s="65"/>
    </row>
    <row r="56" spans="1:9" s="33" customFormat="1" ht="32.25" customHeight="1">
      <c r="A56" s="62" t="s">
        <v>46</v>
      </c>
      <c r="B56" s="63">
        <v>1084</v>
      </c>
      <c r="C56" s="64" t="s">
        <v>186</v>
      </c>
      <c r="D56" s="64" t="s">
        <v>186</v>
      </c>
      <c r="E56" s="64" t="s">
        <v>186</v>
      </c>
      <c r="F56" s="64" t="s">
        <v>186</v>
      </c>
      <c r="G56" s="277">
        <f t="shared" si="5"/>
        <v>0</v>
      </c>
      <c r="H56" s="117">
        <f t="shared" si="6"/>
        <v>0</v>
      </c>
      <c r="I56" s="65"/>
    </row>
    <row r="57" spans="1:9" s="33" customFormat="1" ht="32.25" customHeight="1">
      <c r="A57" s="62" t="s">
        <v>54</v>
      </c>
      <c r="B57" s="63">
        <v>1085</v>
      </c>
      <c r="C57" s="64" t="s">
        <v>186</v>
      </c>
      <c r="D57" s="64" t="s">
        <v>186</v>
      </c>
      <c r="E57" s="64" t="s">
        <v>186</v>
      </c>
      <c r="F57" s="64" t="s">
        <v>186</v>
      </c>
      <c r="G57" s="277">
        <f t="shared" si="5"/>
        <v>0</v>
      </c>
      <c r="H57" s="117">
        <f t="shared" si="6"/>
        <v>0</v>
      </c>
      <c r="I57" s="65"/>
    </row>
    <row r="58" spans="1:9" s="33" customFormat="1" ht="32.25" customHeight="1">
      <c r="A58" s="62" t="s">
        <v>143</v>
      </c>
      <c r="B58" s="63">
        <v>1086</v>
      </c>
      <c r="C58" s="64">
        <f>'Розшифровка фінрезультати'!C59</f>
        <v>-238</v>
      </c>
      <c r="D58" s="64">
        <f>'Розшифровка фінрезультати'!E59</f>
        <v>-459</v>
      </c>
      <c r="E58" s="64">
        <f>'Розшифровка фінрезультати'!D59</f>
        <v>-104</v>
      </c>
      <c r="F58" s="64">
        <f>'Розшифровка фінрезультати'!E59</f>
        <v>-459</v>
      </c>
      <c r="G58" s="277">
        <f t="shared" si="5"/>
        <v>-355</v>
      </c>
      <c r="H58" s="117">
        <f t="shared" si="6"/>
        <v>441.34615384615381</v>
      </c>
      <c r="I58" s="65"/>
    </row>
    <row r="59" spans="1:9" s="33" customFormat="1" ht="32.25" customHeight="1">
      <c r="A59" s="107" t="s">
        <v>4</v>
      </c>
      <c r="B59" s="108">
        <v>1100</v>
      </c>
      <c r="C59" s="278">
        <f>SUM(C18,C19,C40,C48,C52)</f>
        <v>-2862</v>
      </c>
      <c r="D59" s="278">
        <f t="shared" ref="D59:F59" si="12">SUM(D18,D19,D40,D48,D52)</f>
        <v>-3050</v>
      </c>
      <c r="E59" s="278">
        <f t="shared" si="12"/>
        <v>-1627</v>
      </c>
      <c r="F59" s="278">
        <f t="shared" si="12"/>
        <v>-3050</v>
      </c>
      <c r="G59" s="128">
        <f t="shared" si="5"/>
        <v>-1423</v>
      </c>
      <c r="H59" s="113">
        <f t="shared" si="6"/>
        <v>187.46158574062693</v>
      </c>
      <c r="I59" s="107"/>
    </row>
    <row r="60" spans="1:9" s="33" customFormat="1" ht="32.25" customHeight="1">
      <c r="A60" s="62" t="s">
        <v>83</v>
      </c>
      <c r="B60" s="63">
        <v>1110</v>
      </c>
      <c r="C60" s="64"/>
      <c r="D60" s="64"/>
      <c r="E60" s="64"/>
      <c r="F60" s="64"/>
      <c r="G60" s="277">
        <f t="shared" si="5"/>
        <v>0</v>
      </c>
      <c r="H60" s="117">
        <f t="shared" si="6"/>
        <v>0</v>
      </c>
      <c r="I60" s="65"/>
    </row>
    <row r="61" spans="1:9" s="33" customFormat="1" ht="32.25" customHeight="1">
      <c r="A61" s="62" t="s">
        <v>87</v>
      </c>
      <c r="B61" s="63">
        <v>1120</v>
      </c>
      <c r="C61" s="64" t="s">
        <v>186</v>
      </c>
      <c r="D61" s="64" t="s">
        <v>186</v>
      </c>
      <c r="E61" s="64" t="s">
        <v>186</v>
      </c>
      <c r="F61" s="64" t="s">
        <v>186</v>
      </c>
      <c r="G61" s="277">
        <f t="shared" si="5"/>
        <v>0</v>
      </c>
      <c r="H61" s="117">
        <f t="shared" si="6"/>
        <v>0</v>
      </c>
      <c r="I61" s="65"/>
    </row>
    <row r="62" spans="1:9" s="33" customFormat="1" ht="32.25" customHeight="1">
      <c r="A62" s="107" t="s">
        <v>84</v>
      </c>
      <c r="B62" s="108">
        <v>1130</v>
      </c>
      <c r="C62" s="278"/>
      <c r="D62" s="278"/>
      <c r="E62" s="278"/>
      <c r="F62" s="278"/>
      <c r="G62" s="128">
        <f t="shared" si="5"/>
        <v>0</v>
      </c>
      <c r="H62" s="113">
        <f t="shared" si="6"/>
        <v>0</v>
      </c>
      <c r="I62" s="107"/>
    </row>
    <row r="63" spans="1:9" s="33" customFormat="1" ht="32.25" customHeight="1">
      <c r="A63" s="107" t="s">
        <v>86</v>
      </c>
      <c r="B63" s="108">
        <v>1140</v>
      </c>
      <c r="C63" s="60" t="s">
        <v>186</v>
      </c>
      <c r="D63" s="60" t="s">
        <v>186</v>
      </c>
      <c r="E63" s="60" t="s">
        <v>186</v>
      </c>
      <c r="F63" s="60" t="s">
        <v>186</v>
      </c>
      <c r="G63" s="128">
        <f t="shared" si="5"/>
        <v>0</v>
      </c>
      <c r="H63" s="113">
        <f t="shared" si="6"/>
        <v>0</v>
      </c>
      <c r="I63" s="107"/>
    </row>
    <row r="64" spans="1:9" s="33" customFormat="1" ht="32.25" customHeight="1">
      <c r="A64" s="107" t="s">
        <v>205</v>
      </c>
      <c r="B64" s="108">
        <v>1150</v>
      </c>
      <c r="C64" s="254">
        <f>SUM(C65:C66)</f>
        <v>2900</v>
      </c>
      <c r="D64" s="254">
        <f t="shared" ref="D64:F64" si="13">SUM(D65:D66)</f>
        <v>3056</v>
      </c>
      <c r="E64" s="254">
        <f t="shared" si="13"/>
        <v>1645</v>
      </c>
      <c r="F64" s="254">
        <f t="shared" si="13"/>
        <v>3056</v>
      </c>
      <c r="G64" s="128">
        <f t="shared" si="5"/>
        <v>1411</v>
      </c>
      <c r="H64" s="113">
        <f t="shared" si="6"/>
        <v>185.77507598784194</v>
      </c>
      <c r="I64" s="107"/>
    </row>
    <row r="65" spans="1:9" s="33" customFormat="1" ht="32.25" customHeight="1">
      <c r="A65" s="62" t="s">
        <v>128</v>
      </c>
      <c r="B65" s="63">
        <v>1151</v>
      </c>
      <c r="C65" s="64"/>
      <c r="D65" s="64"/>
      <c r="E65" s="64"/>
      <c r="F65" s="64"/>
      <c r="G65" s="277">
        <f t="shared" si="5"/>
        <v>0</v>
      </c>
      <c r="H65" s="117">
        <f t="shared" si="6"/>
        <v>0</v>
      </c>
      <c r="I65" s="65"/>
    </row>
    <row r="66" spans="1:9" s="33" customFormat="1" ht="32.25" customHeight="1">
      <c r="A66" s="62" t="s">
        <v>583</v>
      </c>
      <c r="B66" s="63">
        <v>1152</v>
      </c>
      <c r="C66" s="64">
        <v>2900</v>
      </c>
      <c r="D66" s="64">
        <v>3056</v>
      </c>
      <c r="E66" s="64">
        <v>1645</v>
      </c>
      <c r="F66" s="64">
        <v>3056</v>
      </c>
      <c r="G66" s="277">
        <f t="shared" si="5"/>
        <v>1411</v>
      </c>
      <c r="H66" s="117">
        <f t="shared" si="6"/>
        <v>185.77507598784194</v>
      </c>
      <c r="I66" s="65"/>
    </row>
    <row r="67" spans="1:9" s="33" customFormat="1" ht="32.25" customHeight="1">
      <c r="A67" s="107" t="s">
        <v>206</v>
      </c>
      <c r="B67" s="108">
        <v>1160</v>
      </c>
      <c r="C67" s="60">
        <f>SUM(C68:C69)</f>
        <v>-22</v>
      </c>
      <c r="D67" s="60">
        <f t="shared" ref="D67:F67" si="14">SUM(D68:D69)</f>
        <v>0</v>
      </c>
      <c r="E67" s="60">
        <f t="shared" si="14"/>
        <v>0</v>
      </c>
      <c r="F67" s="60">
        <f t="shared" si="14"/>
        <v>0</v>
      </c>
      <c r="G67" s="128">
        <f t="shared" si="5"/>
        <v>0</v>
      </c>
      <c r="H67" s="113">
        <f t="shared" si="6"/>
        <v>0</v>
      </c>
      <c r="I67" s="107"/>
    </row>
    <row r="68" spans="1:9" s="33" customFormat="1" ht="32.25" customHeight="1">
      <c r="A68" s="62" t="s">
        <v>128</v>
      </c>
      <c r="B68" s="63">
        <v>1161</v>
      </c>
      <c r="C68" s="64" t="s">
        <v>186</v>
      </c>
      <c r="D68" s="64" t="s">
        <v>186</v>
      </c>
      <c r="E68" s="64" t="s">
        <v>186</v>
      </c>
      <c r="F68" s="64" t="s">
        <v>186</v>
      </c>
      <c r="G68" s="277">
        <f t="shared" si="5"/>
        <v>0</v>
      </c>
      <c r="H68" s="117">
        <f t="shared" si="6"/>
        <v>0</v>
      </c>
      <c r="I68" s="65"/>
    </row>
    <row r="69" spans="1:9" s="33" customFormat="1" ht="45.75" customHeight="1">
      <c r="A69" s="62" t="s">
        <v>572</v>
      </c>
      <c r="B69" s="63">
        <v>1162</v>
      </c>
      <c r="C69" s="64">
        <v>-22</v>
      </c>
      <c r="D69" s="64">
        <f>'Розшифровка фінрезультати'!E24</f>
        <v>0</v>
      </c>
      <c r="E69" s="64" t="s">
        <v>186</v>
      </c>
      <c r="F69" s="64">
        <f>'Розшифровка фінрезультати'!E24</f>
        <v>0</v>
      </c>
      <c r="G69" s="277">
        <f t="shared" si="5"/>
        <v>0</v>
      </c>
      <c r="H69" s="117">
        <f t="shared" si="6"/>
        <v>0</v>
      </c>
      <c r="I69" s="65"/>
    </row>
    <row r="70" spans="1:9" s="33" customFormat="1" ht="32.25" customHeight="1">
      <c r="A70" s="58" t="s">
        <v>74</v>
      </c>
      <c r="B70" s="59">
        <v>1170</v>
      </c>
      <c r="C70" s="60">
        <f>SUM(C59,C60,C61,C62,C63,C64,C67)</f>
        <v>16</v>
      </c>
      <c r="D70" s="60">
        <f t="shared" ref="D70:F70" si="15">SUM(D59,D60,D61,D62,D63,D64,D67)</f>
        <v>6</v>
      </c>
      <c r="E70" s="60">
        <f t="shared" si="15"/>
        <v>18</v>
      </c>
      <c r="F70" s="60">
        <f t="shared" si="15"/>
        <v>6</v>
      </c>
      <c r="G70" s="128">
        <f t="shared" si="5"/>
        <v>-12</v>
      </c>
      <c r="H70" s="113">
        <f t="shared" si="6"/>
        <v>33.333333333333329</v>
      </c>
      <c r="I70" s="61"/>
    </row>
    <row r="71" spans="1:9" s="33" customFormat="1" ht="32.25" customHeight="1">
      <c r="A71" s="62" t="s">
        <v>198</v>
      </c>
      <c r="B71" s="63">
        <v>1180</v>
      </c>
      <c r="C71" s="64">
        <v>-3</v>
      </c>
      <c r="D71" s="64">
        <v>-1</v>
      </c>
      <c r="E71" s="64">
        <v>-3</v>
      </c>
      <c r="F71" s="64">
        <v>-1</v>
      </c>
      <c r="G71" s="277">
        <f t="shared" si="5"/>
        <v>2</v>
      </c>
      <c r="H71" s="117">
        <f t="shared" si="6"/>
        <v>33.333333333333329</v>
      </c>
      <c r="I71" s="65"/>
    </row>
    <row r="72" spans="1:9" s="33" customFormat="1" ht="32.25" customHeight="1">
      <c r="A72" s="62" t="s">
        <v>199</v>
      </c>
      <c r="B72" s="63">
        <v>1181</v>
      </c>
      <c r="C72" s="64"/>
      <c r="D72" s="64"/>
      <c r="E72" s="64"/>
      <c r="F72" s="64"/>
      <c r="G72" s="277">
        <f t="shared" si="5"/>
        <v>0</v>
      </c>
      <c r="H72" s="117">
        <f t="shared" si="6"/>
        <v>0</v>
      </c>
      <c r="I72" s="65"/>
    </row>
    <row r="73" spans="1:9" s="33" customFormat="1" ht="32.25" customHeight="1">
      <c r="A73" s="62" t="s">
        <v>200</v>
      </c>
      <c r="B73" s="63">
        <v>1190</v>
      </c>
      <c r="C73" s="64"/>
      <c r="D73" s="64"/>
      <c r="E73" s="64"/>
      <c r="F73" s="64"/>
      <c r="G73" s="277">
        <f t="shared" si="5"/>
        <v>0</v>
      </c>
      <c r="H73" s="117">
        <f t="shared" si="6"/>
        <v>0</v>
      </c>
      <c r="I73" s="65"/>
    </row>
    <row r="74" spans="1:9" s="33" customFormat="1" ht="32.25" customHeight="1">
      <c r="A74" s="62" t="s">
        <v>201</v>
      </c>
      <c r="B74" s="63">
        <v>1191</v>
      </c>
      <c r="C74" s="64" t="s">
        <v>186</v>
      </c>
      <c r="D74" s="64" t="s">
        <v>186</v>
      </c>
      <c r="E74" s="64" t="s">
        <v>186</v>
      </c>
      <c r="F74" s="64" t="s">
        <v>186</v>
      </c>
      <c r="G74" s="277">
        <f t="shared" si="5"/>
        <v>0</v>
      </c>
      <c r="H74" s="117">
        <f t="shared" si="6"/>
        <v>0</v>
      </c>
      <c r="I74" s="65"/>
    </row>
    <row r="75" spans="1:9" s="33" customFormat="1" ht="32.25" customHeight="1">
      <c r="A75" s="107" t="s">
        <v>221</v>
      </c>
      <c r="B75" s="108">
        <v>1200</v>
      </c>
      <c r="C75" s="278">
        <f>SUM(C70,C71,C72,C73,C74)</f>
        <v>13</v>
      </c>
      <c r="D75" s="278">
        <f t="shared" ref="D75:F75" si="16">SUM(D70,D71,D72,D73,D74)</f>
        <v>5</v>
      </c>
      <c r="E75" s="278">
        <f t="shared" si="16"/>
        <v>15</v>
      </c>
      <c r="F75" s="278">
        <f t="shared" si="16"/>
        <v>5</v>
      </c>
      <c r="G75" s="128">
        <f t="shared" si="5"/>
        <v>-10</v>
      </c>
      <c r="H75" s="113">
        <f t="shared" si="6"/>
        <v>33.333333333333329</v>
      </c>
      <c r="I75" s="107"/>
    </row>
    <row r="76" spans="1:9" s="33" customFormat="1" ht="32.25" customHeight="1">
      <c r="A76" s="62" t="s">
        <v>24</v>
      </c>
      <c r="B76" s="63">
        <v>1201</v>
      </c>
      <c r="C76" s="64">
        <f>IF(C75&gt;=0,C75,"")</f>
        <v>13</v>
      </c>
      <c r="D76" s="64">
        <f t="shared" ref="D76:F76" si="17">IF(D75&gt;=0,D75,"")</f>
        <v>5</v>
      </c>
      <c r="E76" s="64">
        <f t="shared" si="17"/>
        <v>15</v>
      </c>
      <c r="F76" s="64">
        <f t="shared" si="17"/>
        <v>5</v>
      </c>
      <c r="G76" s="277">
        <f>IF(F76="",0,F76)-IF(E76="",0,E76)</f>
        <v>-10</v>
      </c>
      <c r="H76" s="117">
        <f>IF(IF(E76="",0,E76)=0,0,IF(F76="",0,F76)/IF(E76="",0,E76))*100</f>
        <v>33.333333333333329</v>
      </c>
      <c r="I76" s="65"/>
    </row>
    <row r="77" spans="1:9" s="33" customFormat="1" ht="32.25" customHeight="1">
      <c r="A77" s="62" t="s">
        <v>25</v>
      </c>
      <c r="B77" s="63">
        <v>1202</v>
      </c>
      <c r="C77" s="64" t="str">
        <f>IF(C75&lt;0,C75,"")</f>
        <v/>
      </c>
      <c r="D77" s="64" t="str">
        <f t="shared" ref="D77:F77" si="18">IF(D75&lt;0,D75,"")</f>
        <v/>
      </c>
      <c r="E77" s="64" t="str">
        <f t="shared" si="18"/>
        <v/>
      </c>
      <c r="F77" s="64" t="str">
        <f t="shared" si="18"/>
        <v/>
      </c>
      <c r="G77" s="277">
        <f>IF(F77="",0,F77)-IF(E77="",0,E77)</f>
        <v>0</v>
      </c>
      <c r="H77" s="117">
        <f>IF(IF(E77="",0,E77)=0,0,IF(F77="",0,F77)/IF(E77="",0,E77))*100</f>
        <v>0</v>
      </c>
      <c r="I77" s="65"/>
    </row>
    <row r="78" spans="1:9" s="33" customFormat="1" ht="32.25" customHeight="1">
      <c r="A78" s="107" t="s">
        <v>19</v>
      </c>
      <c r="B78" s="108">
        <v>1210</v>
      </c>
      <c r="C78" s="60">
        <f>SUM(C8,C48,C60,C62,C64,C72,C73)</f>
        <v>32168</v>
      </c>
      <c r="D78" s="60">
        <f t="shared" ref="D78:F78" si="19">SUM(D8,D48,D60,D62,D64,D72,D73)</f>
        <v>32318</v>
      </c>
      <c r="E78" s="60">
        <f t="shared" si="19"/>
        <v>31786</v>
      </c>
      <c r="F78" s="60">
        <f t="shared" si="19"/>
        <v>32318</v>
      </c>
      <c r="G78" s="128">
        <f t="shared" ref="G78:G95" si="20">IF(F78="(    )",0,F78)-IF(E78="(    )",0,E78)</f>
        <v>532</v>
      </c>
      <c r="H78" s="113">
        <f t="shared" ref="H78:H95" si="21">IF(IF(E78="(    )",0,E78)=0,0,IF(F78="(    )",0,F78)/IF(E78="(    )",0,E78))*100</f>
        <v>101.67369282073868</v>
      </c>
      <c r="I78" s="107"/>
    </row>
    <row r="79" spans="1:9" s="33" customFormat="1" ht="32.25" customHeight="1">
      <c r="A79" s="107" t="s">
        <v>89</v>
      </c>
      <c r="B79" s="108">
        <v>1220</v>
      </c>
      <c r="C79" s="278">
        <f>SUM(C9,C19,C40,C52,C61,C63,C67,C71,C74)</f>
        <v>-32155</v>
      </c>
      <c r="D79" s="278">
        <f t="shared" ref="D79:F79" si="22">SUM(D9,D19,D40,D52,D61,D63,D67,D71,D74)</f>
        <v>-32313</v>
      </c>
      <c r="E79" s="278">
        <f t="shared" si="22"/>
        <v>-31771</v>
      </c>
      <c r="F79" s="278">
        <f t="shared" si="22"/>
        <v>-32313</v>
      </c>
      <c r="G79" s="128">
        <f t="shared" si="20"/>
        <v>-542</v>
      </c>
      <c r="H79" s="113">
        <f t="shared" si="21"/>
        <v>101.70595826382549</v>
      </c>
      <c r="I79" s="107"/>
    </row>
    <row r="80" spans="1:9" s="33" customFormat="1" ht="32.25" customHeight="1">
      <c r="A80" s="62" t="s">
        <v>144</v>
      </c>
      <c r="B80" s="63">
        <v>1230</v>
      </c>
      <c r="C80" s="109"/>
      <c r="D80" s="109"/>
      <c r="E80" s="109"/>
      <c r="F80" s="109"/>
      <c r="G80" s="117">
        <f t="shared" si="20"/>
        <v>0</v>
      </c>
      <c r="H80" s="117">
        <f t="shared" si="21"/>
        <v>0</v>
      </c>
      <c r="I80" s="65"/>
    </row>
    <row r="81" spans="1:9" s="33" customFormat="1" ht="32.25" customHeight="1">
      <c r="A81" s="422" t="s">
        <v>106</v>
      </c>
      <c r="B81" s="423"/>
      <c r="C81" s="423"/>
      <c r="D81" s="423"/>
      <c r="E81" s="423"/>
      <c r="F81" s="423"/>
      <c r="G81" s="423"/>
      <c r="H81" s="423"/>
      <c r="I81" s="424"/>
    </row>
    <row r="82" spans="1:9" s="33" customFormat="1" ht="32.25" customHeight="1">
      <c r="A82" s="62" t="s">
        <v>153</v>
      </c>
      <c r="B82" s="63">
        <v>1300</v>
      </c>
      <c r="C82" s="64">
        <f t="shared" ref="C82:D82" si="23">C59</f>
        <v>-2862</v>
      </c>
      <c r="D82" s="64">
        <f t="shared" si="23"/>
        <v>-3050</v>
      </c>
      <c r="E82" s="64">
        <f t="shared" ref="E82" si="24">E59</f>
        <v>-1627</v>
      </c>
      <c r="F82" s="64">
        <f t="shared" ref="F82" si="25">F59</f>
        <v>-3050</v>
      </c>
      <c r="G82" s="277">
        <f t="shared" si="20"/>
        <v>-1423</v>
      </c>
      <c r="H82" s="117">
        <f t="shared" si="21"/>
        <v>187.46158574062693</v>
      </c>
      <c r="I82" s="65"/>
    </row>
    <row r="83" spans="1:9" s="33" customFormat="1" ht="32.25" customHeight="1">
      <c r="A83" s="62" t="s">
        <v>271</v>
      </c>
      <c r="B83" s="63">
        <v>1301</v>
      </c>
      <c r="C83" s="64">
        <f t="shared" ref="C83:D83" si="26">C93</f>
        <v>1580</v>
      </c>
      <c r="D83" s="64">
        <f t="shared" si="26"/>
        <v>1890</v>
      </c>
      <c r="E83" s="64">
        <f t="shared" ref="E83" si="27">E93</f>
        <v>1930</v>
      </c>
      <c r="F83" s="64">
        <f t="shared" ref="F83" si="28">F93</f>
        <v>1890</v>
      </c>
      <c r="G83" s="277">
        <f t="shared" si="20"/>
        <v>-40</v>
      </c>
      <c r="H83" s="117">
        <f t="shared" si="21"/>
        <v>97.92746113989638</v>
      </c>
      <c r="I83" s="65"/>
    </row>
    <row r="84" spans="1:9" s="33" customFormat="1" ht="32.25" customHeight="1">
      <c r="A84" s="62" t="s">
        <v>272</v>
      </c>
      <c r="B84" s="63">
        <v>1302</v>
      </c>
      <c r="C84" s="277">
        <f t="shared" ref="C84:D84" si="29">-C49</f>
        <v>0</v>
      </c>
      <c r="D84" s="277">
        <f t="shared" si="29"/>
        <v>0</v>
      </c>
      <c r="E84" s="277">
        <f t="shared" ref="E84" si="30">-E49</f>
        <v>0</v>
      </c>
      <c r="F84" s="277">
        <f t="shared" ref="F84" si="31">-F49</f>
        <v>0</v>
      </c>
      <c r="G84" s="277">
        <f t="shared" si="20"/>
        <v>0</v>
      </c>
      <c r="H84" s="117">
        <f t="shared" si="21"/>
        <v>0</v>
      </c>
      <c r="I84" s="65"/>
    </row>
    <row r="85" spans="1:9" s="33" customFormat="1" ht="32.25" customHeight="1">
      <c r="A85" s="62" t="s">
        <v>273</v>
      </c>
      <c r="B85" s="63">
        <v>1303</v>
      </c>
      <c r="C85" s="277">
        <f t="shared" ref="C85:D85" si="32">-IF(C53="(    )",0,C53)</f>
        <v>0</v>
      </c>
      <c r="D85" s="277">
        <f t="shared" si="32"/>
        <v>0</v>
      </c>
      <c r="E85" s="277">
        <f t="shared" ref="E85" si="33">-IF(E53="(    )",0,E53)</f>
        <v>0</v>
      </c>
      <c r="F85" s="277">
        <f t="shared" ref="F85" si="34">-IF(F53="(    )",0,F53)</f>
        <v>0</v>
      </c>
      <c r="G85" s="277">
        <f t="shared" si="20"/>
        <v>0</v>
      </c>
      <c r="H85" s="117">
        <f t="shared" si="21"/>
        <v>0</v>
      </c>
      <c r="I85" s="65"/>
    </row>
    <row r="86" spans="1:9" s="33" customFormat="1" ht="32.25" customHeight="1">
      <c r="A86" s="62" t="s">
        <v>274</v>
      </c>
      <c r="B86" s="63">
        <v>1304</v>
      </c>
      <c r="C86" s="277">
        <f t="shared" ref="C86:D86" si="35">-C50</f>
        <v>0</v>
      </c>
      <c r="D86" s="277">
        <f t="shared" si="35"/>
        <v>0</v>
      </c>
      <c r="E86" s="277">
        <f t="shared" ref="E86" si="36">-E50</f>
        <v>0</v>
      </c>
      <c r="F86" s="277">
        <f t="shared" ref="F86" si="37">-F50</f>
        <v>0</v>
      </c>
      <c r="G86" s="277">
        <f t="shared" si="20"/>
        <v>0</v>
      </c>
      <c r="H86" s="117">
        <f t="shared" si="21"/>
        <v>0</v>
      </c>
      <c r="I86" s="65"/>
    </row>
    <row r="87" spans="1:9" s="33" customFormat="1" ht="32.25" customHeight="1">
      <c r="A87" s="62" t="s">
        <v>275</v>
      </c>
      <c r="B87" s="63">
        <v>1305</v>
      </c>
      <c r="C87" s="64">
        <f t="shared" ref="C87:D87" si="38">-IF(C54="(    )",0,C54)</f>
        <v>0</v>
      </c>
      <c r="D87" s="64">
        <f t="shared" si="38"/>
        <v>0</v>
      </c>
      <c r="E87" s="64">
        <f t="shared" ref="E87" si="39">-IF(E54="(    )",0,E54)</f>
        <v>0</v>
      </c>
      <c r="F87" s="64">
        <f t="shared" ref="F87" si="40">-IF(F54="(    )",0,F54)</f>
        <v>0</v>
      </c>
      <c r="G87" s="277">
        <f t="shared" ref="G87:G88" si="41">IF(F87="(    )",0,F87)-IF(E87="(    )",0,E87)</f>
        <v>0</v>
      </c>
      <c r="H87" s="117">
        <f t="shared" ref="H87:H88" si="42">IF(IF(E87="(    )",0,E87)=0,0,IF(F87="(    )",0,F87)/IF(E87="(    )",0,E87))*100</f>
        <v>0</v>
      </c>
      <c r="I87" s="65"/>
    </row>
    <row r="88" spans="1:9" s="33" customFormat="1" ht="32.25" customHeight="1">
      <c r="A88" s="107" t="s">
        <v>100</v>
      </c>
      <c r="B88" s="108">
        <v>1310</v>
      </c>
      <c r="C88" s="279">
        <f>SUM(C82:C87)</f>
        <v>-1282</v>
      </c>
      <c r="D88" s="279">
        <f t="shared" ref="D88:F88" si="43">SUM(D82:D87)</f>
        <v>-1160</v>
      </c>
      <c r="E88" s="279">
        <f t="shared" si="43"/>
        <v>303</v>
      </c>
      <c r="F88" s="279">
        <f t="shared" si="43"/>
        <v>-1160</v>
      </c>
      <c r="G88" s="128">
        <f t="shared" si="41"/>
        <v>-1463</v>
      </c>
      <c r="H88" s="113">
        <f t="shared" si="42"/>
        <v>-382.83828382838283</v>
      </c>
      <c r="I88" s="107"/>
    </row>
    <row r="89" spans="1:9" s="33" customFormat="1" ht="32.25" customHeight="1">
      <c r="A89" s="58" t="s">
        <v>134</v>
      </c>
      <c r="B89" s="59"/>
      <c r="C89" s="214"/>
      <c r="D89" s="214"/>
      <c r="E89" s="214"/>
      <c r="F89" s="214"/>
      <c r="G89" s="113"/>
      <c r="H89" s="113"/>
      <c r="I89" s="61"/>
    </row>
    <row r="90" spans="1:9" s="33" customFormat="1" ht="32.25" customHeight="1">
      <c r="A90" s="62" t="s">
        <v>421</v>
      </c>
      <c r="B90" s="63">
        <v>1400</v>
      </c>
      <c r="C90" s="64">
        <v>3405</v>
      </c>
      <c r="D90" s="64">
        <v>2877</v>
      </c>
      <c r="E90" s="64">
        <v>3944</v>
      </c>
      <c r="F90" s="64">
        <v>2877</v>
      </c>
      <c r="G90" s="277">
        <f t="shared" si="20"/>
        <v>-1067</v>
      </c>
      <c r="H90" s="117">
        <f t="shared" si="21"/>
        <v>72.946247464503045</v>
      </c>
      <c r="I90" s="65"/>
    </row>
    <row r="91" spans="1:9" s="33" customFormat="1" ht="32.25" customHeight="1">
      <c r="A91" s="62" t="s">
        <v>5</v>
      </c>
      <c r="B91" s="63">
        <v>1410</v>
      </c>
      <c r="C91" s="64">
        <v>18561</v>
      </c>
      <c r="D91" s="64">
        <v>18467</v>
      </c>
      <c r="E91" s="64">
        <v>17958</v>
      </c>
      <c r="F91" s="64">
        <v>18467</v>
      </c>
      <c r="G91" s="277">
        <f t="shared" si="20"/>
        <v>509</v>
      </c>
      <c r="H91" s="117">
        <f t="shared" si="21"/>
        <v>102.8343913576122</v>
      </c>
      <c r="I91" s="65"/>
    </row>
    <row r="92" spans="1:9" s="33" customFormat="1" ht="32.25" customHeight="1">
      <c r="A92" s="62" t="s">
        <v>6</v>
      </c>
      <c r="B92" s="63">
        <v>1420</v>
      </c>
      <c r="C92" s="64">
        <v>3976</v>
      </c>
      <c r="D92" s="64">
        <v>4010</v>
      </c>
      <c r="E92" s="64">
        <v>3951</v>
      </c>
      <c r="F92" s="64">
        <v>4010</v>
      </c>
      <c r="G92" s="277">
        <f t="shared" si="20"/>
        <v>59</v>
      </c>
      <c r="H92" s="117">
        <f t="shared" si="21"/>
        <v>101.49329283725639</v>
      </c>
      <c r="I92" s="65"/>
    </row>
    <row r="93" spans="1:9" s="33" customFormat="1" ht="32.25" customHeight="1">
      <c r="A93" s="62" t="s">
        <v>7</v>
      </c>
      <c r="B93" s="63">
        <v>1430</v>
      </c>
      <c r="C93" s="64">
        <v>1580</v>
      </c>
      <c r="D93" s="64">
        <v>1890</v>
      </c>
      <c r="E93" s="64">
        <v>1930</v>
      </c>
      <c r="F93" s="64">
        <v>1890</v>
      </c>
      <c r="G93" s="277">
        <f t="shared" si="20"/>
        <v>-40</v>
      </c>
      <c r="H93" s="117">
        <f t="shared" si="21"/>
        <v>97.92746113989638</v>
      </c>
      <c r="I93" s="65"/>
    </row>
    <row r="94" spans="1:9" s="33" customFormat="1" ht="32.25" customHeight="1">
      <c r="A94" s="62" t="s">
        <v>27</v>
      </c>
      <c r="B94" s="63">
        <v>1440</v>
      </c>
      <c r="C94" s="64">
        <v>1390</v>
      </c>
      <c r="D94" s="64">
        <v>1931</v>
      </c>
      <c r="E94" s="64">
        <v>985</v>
      </c>
      <c r="F94" s="64">
        <v>1931</v>
      </c>
      <c r="G94" s="277">
        <f t="shared" si="20"/>
        <v>946</v>
      </c>
      <c r="H94" s="117">
        <f t="shared" si="21"/>
        <v>196.04060913705584</v>
      </c>
      <c r="I94" s="65"/>
    </row>
    <row r="95" spans="1:9" s="33" customFormat="1" ht="32.25" customHeight="1">
      <c r="A95" s="107" t="s">
        <v>50</v>
      </c>
      <c r="B95" s="215">
        <v>1450</v>
      </c>
      <c r="C95" s="278">
        <f>SUM(C90,C91:C94)</f>
        <v>28912</v>
      </c>
      <c r="D95" s="278">
        <f>SUM(D90,D91:D94)</f>
        <v>29175</v>
      </c>
      <c r="E95" s="278">
        <f>SUM(E90,E91:E94)</f>
        <v>28768</v>
      </c>
      <c r="F95" s="278">
        <f>SUM(F90,F91:F94)</f>
        <v>29175</v>
      </c>
      <c r="G95" s="128">
        <f t="shared" si="20"/>
        <v>407</v>
      </c>
      <c r="H95" s="113">
        <f t="shared" si="21"/>
        <v>101.41476640711902</v>
      </c>
      <c r="I95" s="107"/>
    </row>
    <row r="96" spans="1:9" s="163" customFormat="1" ht="96" customHeight="1">
      <c r="A96" s="171" t="s">
        <v>569</v>
      </c>
      <c r="B96" s="172"/>
      <c r="C96" s="418" t="s">
        <v>416</v>
      </c>
      <c r="D96" s="418"/>
      <c r="E96" s="173"/>
      <c r="F96" s="419" t="s">
        <v>576</v>
      </c>
      <c r="G96" s="419"/>
      <c r="H96" s="419"/>
      <c r="I96" s="174"/>
    </row>
    <row r="97" spans="1:8" s="165" customFormat="1">
      <c r="A97" s="164" t="s">
        <v>360</v>
      </c>
      <c r="C97" s="389" t="s">
        <v>66</v>
      </c>
      <c r="D97" s="389"/>
      <c r="F97" s="389" t="s">
        <v>173</v>
      </c>
      <c r="G97" s="389"/>
      <c r="H97" s="389"/>
    </row>
    <row r="98" spans="1:8">
      <c r="A98" s="12"/>
    </row>
    <row r="99" spans="1:8">
      <c r="A99" s="12"/>
    </row>
    <row r="100" spans="1:8">
      <c r="A100" s="12"/>
    </row>
    <row r="101" spans="1:8">
      <c r="A101" s="12"/>
    </row>
    <row r="102" spans="1:8">
      <c r="A102" s="12"/>
    </row>
    <row r="103" spans="1:8">
      <c r="A103" s="12"/>
    </row>
    <row r="104" spans="1:8">
      <c r="A104" s="12"/>
    </row>
    <row r="105" spans="1:8">
      <c r="A105" s="12"/>
    </row>
    <row r="106" spans="1:8">
      <c r="A106" s="12"/>
    </row>
    <row r="107" spans="1:8">
      <c r="A107" s="12"/>
    </row>
    <row r="108" spans="1:8">
      <c r="A108" s="12"/>
    </row>
    <row r="109" spans="1:8">
      <c r="A109" s="12"/>
    </row>
    <row r="110" spans="1:8">
      <c r="A110" s="12"/>
    </row>
    <row r="111" spans="1:8">
      <c r="A111" s="12"/>
    </row>
    <row r="112" spans="1:8">
      <c r="A112" s="12"/>
    </row>
    <row r="113" spans="1:1">
      <c r="A113" s="12"/>
    </row>
    <row r="114" spans="1:1">
      <c r="A114" s="12"/>
    </row>
    <row r="115" spans="1:1">
      <c r="A115" s="12"/>
    </row>
    <row r="116" spans="1:1">
      <c r="A116" s="12"/>
    </row>
    <row r="117" spans="1:1">
      <c r="A117" s="12"/>
    </row>
    <row r="118" spans="1:1">
      <c r="A118" s="12"/>
    </row>
    <row r="119" spans="1:1">
      <c r="A119" s="12"/>
    </row>
    <row r="120" spans="1:1">
      <c r="A120" s="12"/>
    </row>
    <row r="121" spans="1:1">
      <c r="A121" s="12"/>
    </row>
    <row r="122" spans="1:1">
      <c r="A122" s="12"/>
    </row>
    <row r="123" spans="1:1">
      <c r="A123" s="12"/>
    </row>
    <row r="124" spans="1:1">
      <c r="A124" s="12"/>
    </row>
    <row r="125" spans="1:1">
      <c r="A125" s="12"/>
    </row>
    <row r="126" spans="1:1">
      <c r="A126" s="12"/>
    </row>
    <row r="127" spans="1:1">
      <c r="A127" s="12"/>
    </row>
    <row r="128" spans="1:1">
      <c r="A128" s="12"/>
    </row>
    <row r="129" spans="1:1">
      <c r="A129" s="12"/>
    </row>
    <row r="130" spans="1:1">
      <c r="A130" s="12"/>
    </row>
    <row r="131" spans="1:1">
      <c r="A131" s="12"/>
    </row>
    <row r="132" spans="1:1">
      <c r="A132" s="12"/>
    </row>
    <row r="133" spans="1:1">
      <c r="A133" s="12"/>
    </row>
    <row r="134" spans="1:1">
      <c r="A134" s="12"/>
    </row>
    <row r="135" spans="1:1">
      <c r="A135" s="12"/>
    </row>
    <row r="136" spans="1:1">
      <c r="A136" s="12"/>
    </row>
    <row r="137" spans="1:1">
      <c r="A137" s="12"/>
    </row>
    <row r="138" spans="1:1">
      <c r="A138" s="12"/>
    </row>
    <row r="139" spans="1:1">
      <c r="A139" s="12"/>
    </row>
    <row r="140" spans="1:1">
      <c r="A140" s="12"/>
    </row>
    <row r="141" spans="1:1">
      <c r="A141" s="12"/>
    </row>
    <row r="142" spans="1:1">
      <c r="A142" s="12"/>
    </row>
    <row r="143" spans="1:1">
      <c r="A143" s="12"/>
    </row>
    <row r="144" spans="1:1">
      <c r="A144" s="12"/>
    </row>
    <row r="145" spans="1:1">
      <c r="A145" s="12"/>
    </row>
    <row r="146" spans="1:1">
      <c r="A146" s="12"/>
    </row>
    <row r="147" spans="1:1">
      <c r="A147" s="12"/>
    </row>
    <row r="148" spans="1:1">
      <c r="A148" s="12"/>
    </row>
    <row r="149" spans="1:1">
      <c r="A149" s="12"/>
    </row>
    <row r="150" spans="1:1">
      <c r="A150" s="12"/>
    </row>
    <row r="151" spans="1:1">
      <c r="A151" s="12"/>
    </row>
    <row r="152" spans="1:1">
      <c r="A152" s="12"/>
    </row>
    <row r="153" spans="1:1">
      <c r="A153" s="12"/>
    </row>
    <row r="154" spans="1:1">
      <c r="A154" s="12"/>
    </row>
    <row r="155" spans="1:1">
      <c r="A155" s="12"/>
    </row>
    <row r="156" spans="1:1">
      <c r="A156" s="160"/>
    </row>
    <row r="157" spans="1:1">
      <c r="A157" s="160"/>
    </row>
    <row r="158" spans="1:1">
      <c r="A158" s="160"/>
    </row>
    <row r="159" spans="1:1">
      <c r="A159" s="160"/>
    </row>
    <row r="160" spans="1:1">
      <c r="A160" s="160"/>
    </row>
    <row r="161" spans="1:1">
      <c r="A161" s="160"/>
    </row>
    <row r="162" spans="1:1">
      <c r="A162" s="160"/>
    </row>
    <row r="163" spans="1:1">
      <c r="A163" s="160"/>
    </row>
    <row r="164" spans="1:1">
      <c r="A164" s="160"/>
    </row>
    <row r="165" spans="1:1">
      <c r="A165" s="160"/>
    </row>
    <row r="166" spans="1:1">
      <c r="A166" s="160"/>
    </row>
    <row r="167" spans="1:1">
      <c r="A167" s="160"/>
    </row>
    <row r="168" spans="1:1">
      <c r="A168" s="160"/>
    </row>
    <row r="169" spans="1:1">
      <c r="A169" s="160"/>
    </row>
    <row r="170" spans="1:1">
      <c r="A170" s="160"/>
    </row>
    <row r="171" spans="1:1">
      <c r="A171" s="160"/>
    </row>
    <row r="172" spans="1:1">
      <c r="A172" s="160"/>
    </row>
    <row r="173" spans="1:1">
      <c r="A173" s="160"/>
    </row>
    <row r="174" spans="1:1">
      <c r="A174" s="160"/>
    </row>
    <row r="175" spans="1:1">
      <c r="A175" s="160"/>
    </row>
    <row r="176" spans="1:1">
      <c r="A176" s="160"/>
    </row>
    <row r="177" spans="1:1">
      <c r="A177" s="160"/>
    </row>
    <row r="178" spans="1:1">
      <c r="A178" s="160"/>
    </row>
    <row r="179" spans="1:1">
      <c r="A179" s="160"/>
    </row>
    <row r="180" spans="1:1">
      <c r="A180" s="160"/>
    </row>
    <row r="181" spans="1:1">
      <c r="A181" s="160"/>
    </row>
    <row r="182" spans="1:1">
      <c r="A182" s="160"/>
    </row>
    <row r="183" spans="1:1">
      <c r="A183" s="160"/>
    </row>
    <row r="184" spans="1:1">
      <c r="A184" s="160"/>
    </row>
    <row r="185" spans="1:1">
      <c r="A185" s="160"/>
    </row>
    <row r="186" spans="1:1">
      <c r="A186" s="160"/>
    </row>
    <row r="187" spans="1:1">
      <c r="A187" s="160"/>
    </row>
    <row r="188" spans="1:1">
      <c r="A188" s="160"/>
    </row>
    <row r="189" spans="1:1">
      <c r="A189" s="160"/>
    </row>
    <row r="190" spans="1:1">
      <c r="A190" s="160"/>
    </row>
    <row r="191" spans="1:1">
      <c r="A191" s="160"/>
    </row>
    <row r="192" spans="1:1">
      <c r="A192" s="160"/>
    </row>
    <row r="193" spans="1:1">
      <c r="A193" s="160"/>
    </row>
    <row r="194" spans="1:1">
      <c r="A194" s="160"/>
    </row>
    <row r="195" spans="1:1">
      <c r="A195" s="160"/>
    </row>
    <row r="196" spans="1:1">
      <c r="A196" s="160"/>
    </row>
    <row r="197" spans="1:1">
      <c r="A197" s="160"/>
    </row>
    <row r="198" spans="1:1">
      <c r="A198" s="160"/>
    </row>
    <row r="199" spans="1:1">
      <c r="A199" s="160"/>
    </row>
    <row r="200" spans="1:1">
      <c r="A200" s="160"/>
    </row>
    <row r="201" spans="1:1">
      <c r="A201" s="160"/>
    </row>
    <row r="202" spans="1:1">
      <c r="A202" s="160"/>
    </row>
    <row r="203" spans="1:1">
      <c r="A203" s="160"/>
    </row>
    <row r="204" spans="1:1">
      <c r="A204" s="160"/>
    </row>
    <row r="205" spans="1:1">
      <c r="A205" s="160"/>
    </row>
    <row r="206" spans="1:1">
      <c r="A206" s="160"/>
    </row>
    <row r="207" spans="1:1">
      <c r="A207" s="160"/>
    </row>
    <row r="208" spans="1:1">
      <c r="A208" s="160"/>
    </row>
    <row r="209" spans="1:1">
      <c r="A209" s="160"/>
    </row>
    <row r="210" spans="1:1">
      <c r="A210" s="160"/>
    </row>
    <row r="211" spans="1:1">
      <c r="A211" s="160"/>
    </row>
    <row r="212" spans="1:1">
      <c r="A212" s="160"/>
    </row>
    <row r="213" spans="1:1">
      <c r="A213" s="160"/>
    </row>
    <row r="214" spans="1:1">
      <c r="A214" s="160"/>
    </row>
    <row r="215" spans="1:1">
      <c r="A215" s="160"/>
    </row>
    <row r="216" spans="1:1">
      <c r="A216" s="160"/>
    </row>
    <row r="217" spans="1:1">
      <c r="A217" s="160"/>
    </row>
    <row r="218" spans="1:1">
      <c r="A218" s="160"/>
    </row>
    <row r="219" spans="1:1">
      <c r="A219" s="160"/>
    </row>
    <row r="220" spans="1:1">
      <c r="A220" s="160"/>
    </row>
    <row r="221" spans="1:1">
      <c r="A221" s="160"/>
    </row>
    <row r="222" spans="1:1">
      <c r="A222" s="160"/>
    </row>
    <row r="223" spans="1:1">
      <c r="A223" s="160"/>
    </row>
    <row r="224" spans="1:1">
      <c r="A224" s="160"/>
    </row>
    <row r="225" spans="1:1">
      <c r="A225" s="160"/>
    </row>
    <row r="226" spans="1:1">
      <c r="A226" s="160"/>
    </row>
    <row r="227" spans="1:1">
      <c r="A227" s="160"/>
    </row>
    <row r="228" spans="1:1">
      <c r="A228" s="160"/>
    </row>
    <row r="229" spans="1:1">
      <c r="A229" s="160"/>
    </row>
    <row r="230" spans="1:1">
      <c r="A230" s="160"/>
    </row>
    <row r="231" spans="1:1">
      <c r="A231" s="160"/>
    </row>
    <row r="232" spans="1:1">
      <c r="A232" s="160"/>
    </row>
    <row r="233" spans="1:1">
      <c r="A233" s="160"/>
    </row>
    <row r="234" spans="1:1">
      <c r="A234" s="160"/>
    </row>
    <row r="235" spans="1:1">
      <c r="A235" s="160"/>
    </row>
    <row r="236" spans="1:1">
      <c r="A236" s="160"/>
    </row>
    <row r="237" spans="1:1">
      <c r="A237" s="160"/>
    </row>
    <row r="238" spans="1:1">
      <c r="A238" s="160"/>
    </row>
    <row r="239" spans="1:1">
      <c r="A239" s="160"/>
    </row>
    <row r="240" spans="1:1">
      <c r="A240" s="160"/>
    </row>
    <row r="241" spans="1:1">
      <c r="A241" s="160"/>
    </row>
    <row r="242" spans="1:1">
      <c r="A242" s="160"/>
    </row>
    <row r="243" spans="1:1">
      <c r="A243" s="160"/>
    </row>
    <row r="244" spans="1:1">
      <c r="A244" s="160"/>
    </row>
    <row r="245" spans="1:1">
      <c r="A245" s="160"/>
    </row>
    <row r="246" spans="1:1">
      <c r="A246" s="160"/>
    </row>
    <row r="247" spans="1:1">
      <c r="A247" s="160"/>
    </row>
    <row r="248" spans="1:1">
      <c r="A248" s="160"/>
    </row>
    <row r="249" spans="1:1">
      <c r="A249" s="160"/>
    </row>
    <row r="250" spans="1:1">
      <c r="A250" s="160"/>
    </row>
    <row r="251" spans="1:1">
      <c r="A251" s="160"/>
    </row>
    <row r="252" spans="1:1">
      <c r="A252" s="160"/>
    </row>
    <row r="253" spans="1:1">
      <c r="A253" s="160"/>
    </row>
    <row r="254" spans="1:1">
      <c r="A254" s="160"/>
    </row>
    <row r="255" spans="1:1">
      <c r="A255" s="160"/>
    </row>
    <row r="256" spans="1:1">
      <c r="A256" s="160"/>
    </row>
    <row r="257" spans="1:1">
      <c r="A257" s="160"/>
    </row>
    <row r="258" spans="1:1">
      <c r="A258" s="160"/>
    </row>
    <row r="259" spans="1:1">
      <c r="A259" s="160"/>
    </row>
    <row r="260" spans="1:1">
      <c r="A260" s="160"/>
    </row>
    <row r="261" spans="1:1">
      <c r="A261" s="160"/>
    </row>
    <row r="262" spans="1:1">
      <c r="A262" s="160"/>
    </row>
    <row r="263" spans="1:1">
      <c r="A263" s="160"/>
    </row>
    <row r="264" spans="1:1">
      <c r="A264" s="160"/>
    </row>
    <row r="265" spans="1:1">
      <c r="A265" s="160"/>
    </row>
    <row r="266" spans="1:1">
      <c r="A266" s="160"/>
    </row>
    <row r="267" spans="1:1">
      <c r="A267" s="160"/>
    </row>
    <row r="268" spans="1:1">
      <c r="A268" s="160"/>
    </row>
    <row r="269" spans="1:1">
      <c r="A269" s="160"/>
    </row>
    <row r="270" spans="1:1">
      <c r="A270" s="160"/>
    </row>
    <row r="271" spans="1:1">
      <c r="A271" s="160"/>
    </row>
    <row r="272" spans="1:1">
      <c r="A272" s="160"/>
    </row>
    <row r="273" spans="1:1">
      <c r="A273" s="160"/>
    </row>
    <row r="274" spans="1:1">
      <c r="A274" s="160"/>
    </row>
    <row r="275" spans="1:1">
      <c r="A275" s="160"/>
    </row>
    <row r="276" spans="1:1">
      <c r="A276" s="160"/>
    </row>
    <row r="277" spans="1:1">
      <c r="A277" s="160"/>
    </row>
    <row r="278" spans="1:1">
      <c r="A278" s="160"/>
    </row>
    <row r="279" spans="1:1">
      <c r="A279" s="160"/>
    </row>
    <row r="280" spans="1:1">
      <c r="A280" s="160"/>
    </row>
    <row r="281" spans="1:1">
      <c r="A281" s="160"/>
    </row>
    <row r="282" spans="1:1">
      <c r="A282" s="160"/>
    </row>
    <row r="283" spans="1:1">
      <c r="A283" s="160"/>
    </row>
    <row r="284" spans="1:1">
      <c r="A284" s="160"/>
    </row>
    <row r="285" spans="1:1">
      <c r="A285" s="160"/>
    </row>
    <row r="286" spans="1:1">
      <c r="A286" s="160"/>
    </row>
    <row r="287" spans="1:1">
      <c r="A287" s="160"/>
    </row>
    <row r="288" spans="1:1">
      <c r="A288" s="160"/>
    </row>
    <row r="289" spans="1:1">
      <c r="A289" s="160"/>
    </row>
    <row r="290" spans="1:1">
      <c r="A290" s="160"/>
    </row>
    <row r="291" spans="1:1">
      <c r="A291" s="160"/>
    </row>
    <row r="292" spans="1:1">
      <c r="A292" s="160"/>
    </row>
    <row r="293" spans="1:1">
      <c r="A293" s="160"/>
    </row>
    <row r="294" spans="1:1">
      <c r="A294" s="160"/>
    </row>
    <row r="295" spans="1:1">
      <c r="A295" s="160"/>
    </row>
    <row r="296" spans="1:1">
      <c r="A296" s="160"/>
    </row>
    <row r="297" spans="1:1">
      <c r="A297" s="160"/>
    </row>
    <row r="298" spans="1:1">
      <c r="A298" s="160"/>
    </row>
    <row r="299" spans="1:1">
      <c r="A299" s="160"/>
    </row>
    <row r="300" spans="1:1">
      <c r="A300" s="160"/>
    </row>
    <row r="301" spans="1:1">
      <c r="A301" s="160"/>
    </row>
    <row r="302" spans="1:1">
      <c r="A302" s="160"/>
    </row>
    <row r="303" spans="1:1">
      <c r="A303" s="160"/>
    </row>
    <row r="304" spans="1:1">
      <c r="A304" s="160"/>
    </row>
    <row r="305" spans="1:1">
      <c r="A305" s="160"/>
    </row>
    <row r="306" spans="1:1">
      <c r="A306" s="160"/>
    </row>
    <row r="307" spans="1:1">
      <c r="A307" s="160"/>
    </row>
    <row r="308" spans="1:1">
      <c r="A308" s="160"/>
    </row>
    <row r="309" spans="1:1">
      <c r="A309" s="160"/>
    </row>
    <row r="310" spans="1:1">
      <c r="A310" s="160"/>
    </row>
    <row r="311" spans="1:1">
      <c r="A311" s="160"/>
    </row>
    <row r="312" spans="1:1">
      <c r="A312" s="160"/>
    </row>
    <row r="313" spans="1:1">
      <c r="A313" s="160"/>
    </row>
    <row r="314" spans="1:1">
      <c r="A314" s="160"/>
    </row>
    <row r="315" spans="1:1">
      <c r="A315" s="160"/>
    </row>
    <row r="316" spans="1:1">
      <c r="A316" s="160"/>
    </row>
    <row r="317" spans="1:1">
      <c r="A317" s="160"/>
    </row>
    <row r="318" spans="1:1">
      <c r="A318" s="160"/>
    </row>
    <row r="319" spans="1:1">
      <c r="A319" s="160"/>
    </row>
    <row r="320" spans="1:1">
      <c r="A320" s="160"/>
    </row>
    <row r="321" spans="1:1">
      <c r="A321" s="160"/>
    </row>
    <row r="322" spans="1:1">
      <c r="A322" s="160"/>
    </row>
  </sheetData>
  <mergeCells count="11">
    <mergeCell ref="C97:D97"/>
    <mergeCell ref="F97:H97"/>
    <mergeCell ref="C96:D96"/>
    <mergeCell ref="F96:H96"/>
    <mergeCell ref="A2:I2"/>
    <mergeCell ref="C4:D4"/>
    <mergeCell ref="E4:I4"/>
    <mergeCell ref="B4:B5"/>
    <mergeCell ref="A4:A5"/>
    <mergeCell ref="A7:I7"/>
    <mergeCell ref="A81:I81"/>
  </mergeCells>
  <phoneticPr fontId="0" type="noConversion"/>
  <printOptions horizontalCentered="1"/>
  <pageMargins left="0.59055118110236227" right="0.59055118110236227" top="0.78740157480314965" bottom="0.59055118110236227" header="0" footer="0"/>
  <pageSetup paperSize="9" scale="49" fitToHeight="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293"/>
  <sheetViews>
    <sheetView view="pageBreakPreview" topLeftCell="A53" zoomScale="87" zoomScaleSheetLayoutView="87" workbookViewId="0">
      <selection activeCell="E69" sqref="E69"/>
    </sheetView>
  </sheetViews>
  <sheetFormatPr defaultRowHeight="18.75"/>
  <cols>
    <col min="1" max="1" width="64.7109375" style="14" customWidth="1"/>
    <col min="2" max="2" width="12.85546875" style="13" customWidth="1"/>
    <col min="3" max="3" width="18.7109375" style="13" customWidth="1"/>
    <col min="4" max="4" width="20" style="13" customWidth="1"/>
    <col min="5" max="5" width="19.7109375" style="13" customWidth="1"/>
    <col min="6" max="7" width="19.5703125" style="13" customWidth="1"/>
    <col min="8" max="8" width="41.42578125" style="14" customWidth="1"/>
    <col min="9" max="16384" width="9.140625" style="14"/>
  </cols>
  <sheetData>
    <row r="2" spans="1:7">
      <c r="A2" s="427" t="s">
        <v>403</v>
      </c>
      <c r="B2" s="427"/>
      <c r="C2" s="427"/>
      <c r="D2" s="427"/>
      <c r="E2" s="427"/>
      <c r="F2" s="427"/>
      <c r="G2" s="427"/>
    </row>
    <row r="3" spans="1:7">
      <c r="A3" s="140"/>
      <c r="B3" s="134"/>
      <c r="C3" s="134"/>
      <c r="D3" s="140"/>
      <c r="E3" s="140"/>
      <c r="F3" s="140"/>
      <c r="G3" s="361" t="s">
        <v>442</v>
      </c>
    </row>
    <row r="4" spans="1:7" s="28" customFormat="1" ht="60" customHeight="1">
      <c r="A4" s="327" t="s">
        <v>154</v>
      </c>
      <c r="B4" s="328" t="s">
        <v>18</v>
      </c>
      <c r="C4" s="329" t="s">
        <v>435</v>
      </c>
      <c r="D4" s="329" t="s">
        <v>594</v>
      </c>
      <c r="E4" s="329" t="s">
        <v>595</v>
      </c>
      <c r="F4" s="329" t="s">
        <v>577</v>
      </c>
      <c r="G4" s="330" t="s">
        <v>438</v>
      </c>
    </row>
    <row r="5" spans="1:7" s="28" customFormat="1" ht="57.75" customHeight="1">
      <c r="A5" s="138" t="s">
        <v>392</v>
      </c>
      <c r="B5" s="331">
        <v>1018</v>
      </c>
      <c r="C5" s="311">
        <f>SUM(C6:C38)</f>
        <v>-4242</v>
      </c>
      <c r="D5" s="311">
        <f>SUM(D6:D38)</f>
        <v>-3814</v>
      </c>
      <c r="E5" s="311">
        <f>SUM(E6:E38)</f>
        <v>-3925</v>
      </c>
      <c r="F5" s="311">
        <f>SUM(F6:F38)</f>
        <v>-111</v>
      </c>
      <c r="G5" s="332">
        <f t="shared" ref="G5:G6" si="0">IF(D5=0,0,E5/D5*100)</f>
        <v>102.91033036182486</v>
      </c>
    </row>
    <row r="6" spans="1:7" s="336" customFormat="1" ht="21.75" customHeight="1">
      <c r="A6" s="333" t="s">
        <v>463</v>
      </c>
      <c r="B6" s="331"/>
      <c r="C6" s="334">
        <v>-3</v>
      </c>
      <c r="D6" s="334">
        <v>-4</v>
      </c>
      <c r="E6" s="334">
        <v>-1</v>
      </c>
      <c r="F6" s="334">
        <f>E6-D6</f>
        <v>3</v>
      </c>
      <c r="G6" s="335">
        <f t="shared" si="0"/>
        <v>25</v>
      </c>
    </row>
    <row r="7" spans="1:7" s="336" customFormat="1" ht="21.75" customHeight="1">
      <c r="A7" s="333" t="s">
        <v>544</v>
      </c>
      <c r="B7" s="331"/>
      <c r="C7" s="334"/>
      <c r="D7" s="334">
        <v>-1</v>
      </c>
      <c r="E7" s="334"/>
      <c r="F7" s="334">
        <f t="shared" ref="F7:F70" si="1">E7-D7</f>
        <v>1</v>
      </c>
      <c r="G7" s="335">
        <f t="shared" ref="G7:G70" si="2">IF(D7=0,0,E7/D7*100)</f>
        <v>0</v>
      </c>
    </row>
    <row r="8" spans="1:7" s="336" customFormat="1" ht="21.75" customHeight="1">
      <c r="A8" s="333" t="s">
        <v>464</v>
      </c>
      <c r="B8" s="331"/>
      <c r="C8" s="337">
        <v>-8</v>
      </c>
      <c r="D8" s="338">
        <v>-8</v>
      </c>
      <c r="E8" s="334">
        <v>-7</v>
      </c>
      <c r="F8" s="334">
        <f t="shared" si="1"/>
        <v>1</v>
      </c>
      <c r="G8" s="335">
        <f t="shared" si="2"/>
        <v>87.5</v>
      </c>
    </row>
    <row r="9" spans="1:7" s="336" customFormat="1" ht="21.75" customHeight="1">
      <c r="A9" s="333" t="s">
        <v>465</v>
      </c>
      <c r="B9" s="331"/>
      <c r="C9" s="339">
        <v>-4</v>
      </c>
      <c r="D9" s="334">
        <v>-4</v>
      </c>
      <c r="E9" s="334"/>
      <c r="F9" s="334">
        <f t="shared" si="1"/>
        <v>4</v>
      </c>
      <c r="G9" s="335">
        <f t="shared" si="2"/>
        <v>0</v>
      </c>
    </row>
    <row r="10" spans="1:7" s="336" customFormat="1" ht="21.75" customHeight="1">
      <c r="A10" s="333" t="s">
        <v>466</v>
      </c>
      <c r="B10" s="331"/>
      <c r="C10" s="337">
        <v>-30</v>
      </c>
      <c r="D10" s="334">
        <v>-29</v>
      </c>
      <c r="E10" s="334">
        <v>-5</v>
      </c>
      <c r="F10" s="334">
        <f t="shared" si="1"/>
        <v>24</v>
      </c>
      <c r="G10" s="335">
        <f t="shared" si="2"/>
        <v>17.241379310344829</v>
      </c>
    </row>
    <row r="11" spans="1:7" s="336" customFormat="1" ht="21.75" customHeight="1">
      <c r="A11" s="333" t="s">
        <v>467</v>
      </c>
      <c r="B11" s="331"/>
      <c r="C11" s="337">
        <v>-6</v>
      </c>
      <c r="D11" s="334">
        <v>-8</v>
      </c>
      <c r="E11" s="334">
        <v>-5</v>
      </c>
      <c r="F11" s="334">
        <f t="shared" si="1"/>
        <v>3</v>
      </c>
      <c r="G11" s="335">
        <f t="shared" si="2"/>
        <v>62.5</v>
      </c>
    </row>
    <row r="12" spans="1:7" s="336" customFormat="1" ht="21.75" customHeight="1">
      <c r="A12" s="333" t="s">
        <v>468</v>
      </c>
      <c r="B12" s="331"/>
      <c r="C12" s="340">
        <v>-92</v>
      </c>
      <c r="D12" s="334">
        <v>-100</v>
      </c>
      <c r="E12" s="334">
        <v>-80</v>
      </c>
      <c r="F12" s="334">
        <f t="shared" si="1"/>
        <v>20</v>
      </c>
      <c r="G12" s="335">
        <f t="shared" si="2"/>
        <v>80</v>
      </c>
    </row>
    <row r="13" spans="1:7" s="336" customFormat="1" ht="21.75" customHeight="1">
      <c r="A13" s="333" t="s">
        <v>469</v>
      </c>
      <c r="B13" s="331"/>
      <c r="C13" s="337">
        <v>-4</v>
      </c>
      <c r="D13" s="334">
        <v>-6</v>
      </c>
      <c r="E13" s="334">
        <v>-12</v>
      </c>
      <c r="F13" s="334">
        <f t="shared" si="1"/>
        <v>-6</v>
      </c>
      <c r="G13" s="335">
        <f t="shared" si="2"/>
        <v>200</v>
      </c>
    </row>
    <row r="14" spans="1:7" s="336" customFormat="1" ht="21.75" customHeight="1">
      <c r="A14" s="333" t="s">
        <v>470</v>
      </c>
      <c r="B14" s="331"/>
      <c r="C14" s="334">
        <v>-8</v>
      </c>
      <c r="D14" s="334">
        <v>-10</v>
      </c>
      <c r="E14" s="334">
        <v>-9</v>
      </c>
      <c r="F14" s="334">
        <f t="shared" si="1"/>
        <v>1</v>
      </c>
      <c r="G14" s="335">
        <f t="shared" si="2"/>
        <v>90</v>
      </c>
    </row>
    <row r="15" spans="1:7" s="336" customFormat="1" ht="21.75" customHeight="1">
      <c r="A15" s="333" t="s">
        <v>471</v>
      </c>
      <c r="B15" s="331"/>
      <c r="C15" s="337">
        <v>-128</v>
      </c>
      <c r="D15" s="334">
        <v>-64</v>
      </c>
      <c r="E15" s="334">
        <v>-67</v>
      </c>
      <c r="F15" s="334">
        <f t="shared" si="1"/>
        <v>-3</v>
      </c>
      <c r="G15" s="335">
        <f t="shared" si="2"/>
        <v>104.6875</v>
      </c>
    </row>
    <row r="16" spans="1:7" s="336" customFormat="1" ht="18.75" customHeight="1">
      <c r="A16" s="341" t="s">
        <v>472</v>
      </c>
      <c r="B16" s="331"/>
      <c r="C16" s="334">
        <v>-17</v>
      </c>
      <c r="D16" s="334">
        <v>-19</v>
      </c>
      <c r="E16" s="334">
        <v>-10</v>
      </c>
      <c r="F16" s="334">
        <f t="shared" si="1"/>
        <v>9</v>
      </c>
      <c r="G16" s="335">
        <f t="shared" si="2"/>
        <v>52.631578947368418</v>
      </c>
    </row>
    <row r="17" spans="1:7" s="336" customFormat="1" ht="18.75" customHeight="1">
      <c r="A17" s="333" t="s">
        <v>473</v>
      </c>
      <c r="B17" s="331"/>
      <c r="C17" s="338">
        <v>-1</v>
      </c>
      <c r="D17" s="334"/>
      <c r="E17" s="334"/>
      <c r="F17" s="334">
        <f t="shared" si="1"/>
        <v>0</v>
      </c>
      <c r="G17" s="335">
        <f t="shared" si="2"/>
        <v>0</v>
      </c>
    </row>
    <row r="18" spans="1:7" s="336" customFormat="1" ht="21.75" customHeight="1">
      <c r="A18" s="333" t="s">
        <v>474</v>
      </c>
      <c r="B18" s="331"/>
      <c r="C18" s="334">
        <v>-2</v>
      </c>
      <c r="D18" s="334"/>
      <c r="E18" s="334"/>
      <c r="F18" s="334">
        <f t="shared" si="1"/>
        <v>0</v>
      </c>
      <c r="G18" s="335">
        <f t="shared" si="2"/>
        <v>0</v>
      </c>
    </row>
    <row r="19" spans="1:7" s="336" customFormat="1" ht="21.75" customHeight="1">
      <c r="A19" s="341" t="s">
        <v>475</v>
      </c>
      <c r="B19" s="331"/>
      <c r="C19" s="342"/>
      <c r="D19" s="334">
        <v>-1</v>
      </c>
      <c r="E19" s="334"/>
      <c r="F19" s="334">
        <f t="shared" si="1"/>
        <v>1</v>
      </c>
      <c r="G19" s="335">
        <f t="shared" si="2"/>
        <v>0</v>
      </c>
    </row>
    <row r="20" spans="1:7" s="336" customFormat="1" ht="21.75" customHeight="1">
      <c r="A20" s="341" t="s">
        <v>476</v>
      </c>
      <c r="B20" s="331"/>
      <c r="C20" s="334">
        <v>-5</v>
      </c>
      <c r="D20" s="334"/>
      <c r="E20" s="334"/>
      <c r="F20" s="334">
        <f t="shared" si="1"/>
        <v>0</v>
      </c>
      <c r="G20" s="335">
        <f t="shared" si="2"/>
        <v>0</v>
      </c>
    </row>
    <row r="21" spans="1:7" s="336" customFormat="1" ht="21.75" customHeight="1">
      <c r="A21" s="341" t="s">
        <v>477</v>
      </c>
      <c r="B21" s="331"/>
      <c r="C21" s="334">
        <v>-38</v>
      </c>
      <c r="D21" s="334">
        <v>-28</v>
      </c>
      <c r="E21" s="334"/>
      <c r="F21" s="334">
        <f t="shared" si="1"/>
        <v>28</v>
      </c>
      <c r="G21" s="335">
        <f t="shared" si="2"/>
        <v>0</v>
      </c>
    </row>
    <row r="22" spans="1:7" s="336" customFormat="1" ht="21.75" customHeight="1">
      <c r="A22" s="333" t="s">
        <v>478</v>
      </c>
      <c r="B22" s="331"/>
      <c r="C22" s="337">
        <v>-3218</v>
      </c>
      <c r="D22" s="334">
        <v>-3000</v>
      </c>
      <c r="E22" s="334">
        <v>-3137</v>
      </c>
      <c r="F22" s="334">
        <f t="shared" si="1"/>
        <v>-137</v>
      </c>
      <c r="G22" s="335">
        <f t="shared" si="2"/>
        <v>104.56666666666668</v>
      </c>
    </row>
    <row r="23" spans="1:7" s="336" customFormat="1" ht="21.75" customHeight="1">
      <c r="A23" s="333" t="s">
        <v>598</v>
      </c>
      <c r="B23" s="331"/>
      <c r="C23" s="337">
        <v>-14</v>
      </c>
      <c r="D23" s="334">
        <v>-16</v>
      </c>
      <c r="E23" s="334">
        <v>-14</v>
      </c>
      <c r="F23" s="334">
        <f t="shared" si="1"/>
        <v>2</v>
      </c>
      <c r="G23" s="335">
        <f t="shared" si="2"/>
        <v>87.5</v>
      </c>
    </row>
    <row r="24" spans="1:7" s="336" customFormat="1" ht="21.75" customHeight="1">
      <c r="A24" s="333" t="s">
        <v>599</v>
      </c>
      <c r="B24" s="331"/>
      <c r="C24" s="337">
        <v>-21</v>
      </c>
      <c r="D24" s="334">
        <v>-8</v>
      </c>
      <c r="E24" s="334"/>
      <c r="F24" s="334">
        <f t="shared" si="1"/>
        <v>8</v>
      </c>
      <c r="G24" s="335">
        <f t="shared" si="2"/>
        <v>0</v>
      </c>
    </row>
    <row r="25" spans="1:7" s="336" customFormat="1" ht="21.75" customHeight="1">
      <c r="A25" s="333" t="s">
        <v>479</v>
      </c>
      <c r="B25" s="331"/>
      <c r="C25" s="337">
        <v>-24</v>
      </c>
      <c r="D25" s="334">
        <v>-24</v>
      </c>
      <c r="E25" s="334">
        <v>-16</v>
      </c>
      <c r="F25" s="334">
        <f t="shared" si="1"/>
        <v>8</v>
      </c>
      <c r="G25" s="335">
        <f t="shared" si="2"/>
        <v>66.666666666666657</v>
      </c>
    </row>
    <row r="26" spans="1:7" s="336" customFormat="1" ht="21.75" customHeight="1">
      <c r="A26" s="333" t="s">
        <v>584</v>
      </c>
      <c r="B26" s="331"/>
      <c r="C26" s="337">
        <v>-195</v>
      </c>
      <c r="D26" s="334"/>
      <c r="E26" s="334"/>
      <c r="F26" s="334">
        <f t="shared" si="1"/>
        <v>0</v>
      </c>
      <c r="G26" s="335">
        <f t="shared" si="2"/>
        <v>0</v>
      </c>
    </row>
    <row r="27" spans="1:7" s="336" customFormat="1" ht="21.75" customHeight="1">
      <c r="A27" s="333" t="s">
        <v>480</v>
      </c>
      <c r="B27" s="331"/>
      <c r="C27" s="343"/>
      <c r="D27" s="334"/>
      <c r="E27" s="334">
        <v>-2</v>
      </c>
      <c r="F27" s="334">
        <f t="shared" si="1"/>
        <v>-2</v>
      </c>
      <c r="G27" s="335">
        <f t="shared" si="2"/>
        <v>0</v>
      </c>
    </row>
    <row r="28" spans="1:7" s="336" customFormat="1" ht="21.75" customHeight="1">
      <c r="A28" s="333" t="s">
        <v>481</v>
      </c>
      <c r="B28" s="331"/>
      <c r="C28" s="344">
        <v>-19</v>
      </c>
      <c r="D28" s="334">
        <v>-60</v>
      </c>
      <c r="E28" s="334">
        <v>-22</v>
      </c>
      <c r="F28" s="334">
        <f t="shared" si="1"/>
        <v>38</v>
      </c>
      <c r="G28" s="335">
        <f t="shared" si="2"/>
        <v>36.666666666666664</v>
      </c>
    </row>
    <row r="29" spans="1:7" s="336" customFormat="1" ht="21.75" customHeight="1">
      <c r="A29" s="333" t="s">
        <v>482</v>
      </c>
      <c r="B29" s="331"/>
      <c r="C29" s="337">
        <v>-3</v>
      </c>
      <c r="D29" s="334">
        <v>-3</v>
      </c>
      <c r="E29" s="334"/>
      <c r="F29" s="334">
        <f t="shared" si="1"/>
        <v>3</v>
      </c>
      <c r="G29" s="335">
        <f t="shared" si="2"/>
        <v>0</v>
      </c>
    </row>
    <row r="30" spans="1:7" s="336" customFormat="1" ht="21.75" customHeight="1">
      <c r="A30" s="333" t="s">
        <v>483</v>
      </c>
      <c r="B30" s="331"/>
      <c r="C30" s="337">
        <v>-90</v>
      </c>
      <c r="D30" s="334">
        <v>-90</v>
      </c>
      <c r="E30" s="334"/>
      <c r="F30" s="334">
        <f t="shared" si="1"/>
        <v>90</v>
      </c>
      <c r="G30" s="335">
        <f t="shared" si="2"/>
        <v>0</v>
      </c>
    </row>
    <row r="31" spans="1:7" s="336" customFormat="1" ht="21.75" customHeight="1">
      <c r="A31" s="333" t="s">
        <v>484</v>
      </c>
      <c r="B31" s="331"/>
      <c r="C31" s="337">
        <v>-15</v>
      </c>
      <c r="D31" s="334">
        <v>-12</v>
      </c>
      <c r="E31" s="334">
        <v>-18</v>
      </c>
      <c r="F31" s="334">
        <f t="shared" si="1"/>
        <v>-6</v>
      </c>
      <c r="G31" s="335">
        <f t="shared" si="2"/>
        <v>150</v>
      </c>
    </row>
    <row r="32" spans="1:7" s="336" customFormat="1" ht="21.75" customHeight="1">
      <c r="A32" s="333" t="s">
        <v>485</v>
      </c>
      <c r="B32" s="331"/>
      <c r="C32" s="337">
        <v>-188</v>
      </c>
      <c r="D32" s="334">
        <v>-210</v>
      </c>
      <c r="E32" s="334">
        <v>-165</v>
      </c>
      <c r="F32" s="334">
        <f t="shared" si="1"/>
        <v>45</v>
      </c>
      <c r="G32" s="335">
        <f t="shared" si="2"/>
        <v>78.571428571428569</v>
      </c>
    </row>
    <row r="33" spans="1:7" s="336" customFormat="1" ht="21.75" customHeight="1">
      <c r="A33" s="333" t="s">
        <v>582</v>
      </c>
      <c r="B33" s="331"/>
      <c r="C33" s="337">
        <v>-1</v>
      </c>
      <c r="D33" s="334">
        <v>-1</v>
      </c>
      <c r="E33" s="334">
        <v>-2</v>
      </c>
      <c r="F33" s="334">
        <f t="shared" si="1"/>
        <v>-1</v>
      </c>
      <c r="G33" s="335">
        <f t="shared" si="2"/>
        <v>200</v>
      </c>
    </row>
    <row r="34" spans="1:7" s="336" customFormat="1" ht="21.75" customHeight="1">
      <c r="A34" s="333" t="s">
        <v>486</v>
      </c>
      <c r="B34" s="331"/>
      <c r="C34" s="337">
        <v>-8</v>
      </c>
      <c r="D34" s="334">
        <v>-8</v>
      </c>
      <c r="E34" s="334">
        <v>-8</v>
      </c>
      <c r="F34" s="334">
        <f t="shared" si="1"/>
        <v>0</v>
      </c>
      <c r="G34" s="335">
        <f t="shared" si="2"/>
        <v>100</v>
      </c>
    </row>
    <row r="35" spans="1:7" s="336" customFormat="1" ht="21.75" customHeight="1">
      <c r="A35" s="333" t="s">
        <v>585</v>
      </c>
      <c r="B35" s="331"/>
      <c r="C35" s="337"/>
      <c r="D35" s="334"/>
      <c r="E35" s="334">
        <v>-5</v>
      </c>
      <c r="F35" s="334">
        <f t="shared" si="1"/>
        <v>-5</v>
      </c>
      <c r="G35" s="335">
        <f t="shared" si="2"/>
        <v>0</v>
      </c>
    </row>
    <row r="36" spans="1:7" s="336" customFormat="1" ht="21.75" customHeight="1">
      <c r="A36" s="333" t="s">
        <v>586</v>
      </c>
      <c r="B36" s="331"/>
      <c r="C36" s="337"/>
      <c r="D36" s="334"/>
      <c r="E36" s="334">
        <v>-11</v>
      </c>
      <c r="F36" s="334">
        <f t="shared" si="1"/>
        <v>-11</v>
      </c>
      <c r="G36" s="335">
        <f t="shared" si="2"/>
        <v>0</v>
      </c>
    </row>
    <row r="37" spans="1:7" s="336" customFormat="1" ht="21.75" customHeight="1">
      <c r="A37" s="333" t="s">
        <v>587</v>
      </c>
      <c r="B37" s="331"/>
      <c r="C37" s="337"/>
      <c r="D37" s="334"/>
      <c r="E37" s="334">
        <v>-301</v>
      </c>
      <c r="F37" s="334">
        <f t="shared" si="1"/>
        <v>-301</v>
      </c>
      <c r="G37" s="335">
        <f t="shared" si="2"/>
        <v>0</v>
      </c>
    </row>
    <row r="38" spans="1:7" s="336" customFormat="1" ht="21.75" customHeight="1">
      <c r="A38" s="333" t="s">
        <v>487</v>
      </c>
      <c r="B38" s="309"/>
      <c r="C38" s="337">
        <v>-100</v>
      </c>
      <c r="D38" s="334">
        <v>-100</v>
      </c>
      <c r="E38" s="334">
        <v>-28</v>
      </c>
      <c r="F38" s="334">
        <f t="shared" si="1"/>
        <v>72</v>
      </c>
      <c r="G38" s="335">
        <f t="shared" si="2"/>
        <v>28.000000000000004</v>
      </c>
    </row>
    <row r="39" spans="1:7" s="346" customFormat="1" ht="31.5" customHeight="1">
      <c r="A39" s="138" t="s">
        <v>393</v>
      </c>
      <c r="B39" s="345">
        <v>1049</v>
      </c>
      <c r="C39" s="311">
        <f>SUM(C40:C48)</f>
        <v>-137</v>
      </c>
      <c r="D39" s="311">
        <f>SUM(D40:D48)</f>
        <v>-104</v>
      </c>
      <c r="E39" s="311">
        <f>SUM(E40:E48)</f>
        <v>-80</v>
      </c>
      <c r="F39" s="311">
        <f>E39-D39</f>
        <v>24</v>
      </c>
      <c r="G39" s="332">
        <f t="shared" si="2"/>
        <v>76.923076923076934</v>
      </c>
    </row>
    <row r="40" spans="1:7" s="28" customFormat="1" ht="21" customHeight="1">
      <c r="A40" s="351" t="s">
        <v>467</v>
      </c>
      <c r="B40" s="383"/>
      <c r="C40" s="334">
        <v>-4</v>
      </c>
      <c r="D40" s="334"/>
      <c r="E40" s="334"/>
      <c r="F40" s="334">
        <f t="shared" ref="F40" si="3">E40-D40</f>
        <v>0</v>
      </c>
      <c r="G40" s="335">
        <f t="shared" ref="G40" si="4">IF(D40=0,0,E40/D40*100)</f>
        <v>0</v>
      </c>
    </row>
    <row r="41" spans="1:7" s="348" customFormat="1" ht="21.75" customHeight="1">
      <c r="A41" s="347" t="s">
        <v>463</v>
      </c>
      <c r="B41" s="345"/>
      <c r="C41" s="337">
        <v>-5</v>
      </c>
      <c r="D41" s="334">
        <v>-6</v>
      </c>
      <c r="E41" s="334">
        <v>-4</v>
      </c>
      <c r="F41" s="334">
        <f t="shared" si="1"/>
        <v>2</v>
      </c>
      <c r="G41" s="335">
        <f t="shared" si="2"/>
        <v>66.666666666666657</v>
      </c>
    </row>
    <row r="42" spans="1:7" s="348" customFormat="1" ht="36" customHeight="1">
      <c r="A42" s="347" t="s">
        <v>488</v>
      </c>
      <c r="B42" s="345"/>
      <c r="C42" s="337">
        <v>-4</v>
      </c>
      <c r="D42" s="334">
        <v>-4</v>
      </c>
      <c r="E42" s="334">
        <v>-7</v>
      </c>
      <c r="F42" s="334">
        <f t="shared" si="1"/>
        <v>-3</v>
      </c>
      <c r="G42" s="335">
        <f t="shared" si="2"/>
        <v>175</v>
      </c>
    </row>
    <row r="43" spans="1:7" s="348" customFormat="1" ht="21.75" customHeight="1">
      <c r="A43" s="347" t="s">
        <v>489</v>
      </c>
      <c r="B43" s="345"/>
      <c r="C43" s="337">
        <v>-2</v>
      </c>
      <c r="D43" s="334"/>
      <c r="E43" s="334">
        <v>-3</v>
      </c>
      <c r="F43" s="334">
        <f t="shared" si="1"/>
        <v>-3</v>
      </c>
      <c r="G43" s="335">
        <f t="shared" si="2"/>
        <v>0</v>
      </c>
    </row>
    <row r="44" spans="1:7" s="348" customFormat="1" ht="21.75" customHeight="1">
      <c r="A44" s="347" t="s">
        <v>490</v>
      </c>
      <c r="B44" s="345"/>
      <c r="C44" s="337">
        <v>-12</v>
      </c>
      <c r="D44" s="334">
        <v>-8</v>
      </c>
      <c r="E44" s="334">
        <v>-13</v>
      </c>
      <c r="F44" s="334">
        <f t="shared" si="1"/>
        <v>-5</v>
      </c>
      <c r="G44" s="335">
        <f t="shared" si="2"/>
        <v>162.5</v>
      </c>
    </row>
    <row r="45" spans="1:7" s="348" customFormat="1" ht="21.75" customHeight="1">
      <c r="A45" s="349" t="s">
        <v>491</v>
      </c>
      <c r="B45" s="345"/>
      <c r="C45" s="337"/>
      <c r="D45" s="334">
        <v>-1</v>
      </c>
      <c r="E45" s="334">
        <v>-1</v>
      </c>
      <c r="F45" s="334">
        <f t="shared" si="1"/>
        <v>0</v>
      </c>
      <c r="G45" s="335">
        <f t="shared" si="2"/>
        <v>100</v>
      </c>
    </row>
    <row r="46" spans="1:7" s="348" customFormat="1" ht="21.75" customHeight="1">
      <c r="A46" s="349" t="s">
        <v>492</v>
      </c>
      <c r="B46" s="345"/>
      <c r="C46" s="337"/>
      <c r="D46" s="334">
        <v>-1</v>
      </c>
      <c r="E46" s="334"/>
      <c r="F46" s="334">
        <f t="shared" si="1"/>
        <v>1</v>
      </c>
      <c r="G46" s="335">
        <f t="shared" si="2"/>
        <v>0</v>
      </c>
    </row>
    <row r="47" spans="1:7" s="348" customFormat="1" ht="21.75" customHeight="1">
      <c r="A47" s="349" t="s">
        <v>493</v>
      </c>
      <c r="B47" s="345"/>
      <c r="C47" s="337">
        <v>-3</v>
      </c>
      <c r="D47" s="334">
        <v>-4</v>
      </c>
      <c r="E47" s="334">
        <v>-2</v>
      </c>
      <c r="F47" s="334">
        <f t="shared" si="1"/>
        <v>2</v>
      </c>
      <c r="G47" s="335">
        <f t="shared" si="2"/>
        <v>50</v>
      </c>
    </row>
    <row r="48" spans="1:7" s="348" customFormat="1" ht="21.75" customHeight="1">
      <c r="A48" s="347" t="s">
        <v>494</v>
      </c>
      <c r="B48" s="345"/>
      <c r="C48" s="337">
        <v>-107</v>
      </c>
      <c r="D48" s="334">
        <v>-80</v>
      </c>
      <c r="E48" s="334">
        <v>-50</v>
      </c>
      <c r="F48" s="334">
        <f t="shared" si="1"/>
        <v>30</v>
      </c>
      <c r="G48" s="335">
        <f t="shared" si="2"/>
        <v>62.5</v>
      </c>
    </row>
    <row r="49" spans="1:8" s="346" customFormat="1" ht="29.25" customHeight="1">
      <c r="A49" s="138" t="s">
        <v>203</v>
      </c>
      <c r="B49" s="345">
        <v>1073</v>
      </c>
      <c r="C49" s="311">
        <f>SUM(C50:C58)</f>
        <v>1092</v>
      </c>
      <c r="D49" s="311">
        <f>SUM(D50:D58)</f>
        <v>986</v>
      </c>
      <c r="E49" s="311">
        <f>SUM(E50:E58)</f>
        <v>689</v>
      </c>
      <c r="F49" s="311">
        <f t="shared" si="1"/>
        <v>-297</v>
      </c>
      <c r="G49" s="332">
        <f t="shared" si="2"/>
        <v>69.878296146044633</v>
      </c>
    </row>
    <row r="50" spans="1:8" s="348" customFormat="1" ht="21.75" customHeight="1">
      <c r="A50" s="350" t="s">
        <v>495</v>
      </c>
      <c r="B50" s="345"/>
      <c r="C50" s="337">
        <v>65</v>
      </c>
      <c r="D50" s="334"/>
      <c r="E50" s="334">
        <v>36</v>
      </c>
      <c r="F50" s="334">
        <f t="shared" si="1"/>
        <v>36</v>
      </c>
      <c r="G50" s="335">
        <f t="shared" si="2"/>
        <v>0</v>
      </c>
    </row>
    <row r="51" spans="1:8" s="348" customFormat="1" ht="21.75" customHeight="1">
      <c r="A51" s="350" t="s">
        <v>496</v>
      </c>
      <c r="B51" s="345"/>
      <c r="C51" s="337">
        <v>180</v>
      </c>
      <c r="D51" s="334">
        <v>160</v>
      </c>
      <c r="E51" s="334">
        <v>246</v>
      </c>
      <c r="F51" s="334">
        <f t="shared" si="1"/>
        <v>86</v>
      </c>
      <c r="G51" s="335">
        <f t="shared" si="2"/>
        <v>153.75</v>
      </c>
    </row>
    <row r="52" spans="1:8" s="348" customFormat="1" ht="21.75" customHeight="1">
      <c r="A52" s="350" t="s">
        <v>497</v>
      </c>
      <c r="B52" s="345"/>
      <c r="C52" s="337">
        <v>16</v>
      </c>
      <c r="D52" s="334"/>
      <c r="E52" s="334"/>
      <c r="F52" s="334">
        <f t="shared" si="1"/>
        <v>0</v>
      </c>
      <c r="G52" s="335">
        <f t="shared" si="2"/>
        <v>0</v>
      </c>
    </row>
    <row r="53" spans="1:8" s="348" customFormat="1" ht="21.75" customHeight="1">
      <c r="A53" s="350" t="s">
        <v>498</v>
      </c>
      <c r="B53" s="345"/>
      <c r="C53" s="334">
        <v>19</v>
      </c>
      <c r="D53" s="334"/>
      <c r="E53" s="334"/>
      <c r="F53" s="334">
        <f t="shared" si="1"/>
        <v>0</v>
      </c>
      <c r="G53" s="335">
        <f t="shared" si="2"/>
        <v>0</v>
      </c>
    </row>
    <row r="54" spans="1:8" s="348" customFormat="1" ht="21.75" customHeight="1">
      <c r="A54" s="350" t="s">
        <v>553</v>
      </c>
      <c r="B54" s="345"/>
      <c r="C54" s="334"/>
      <c r="D54" s="334"/>
      <c r="E54" s="334">
        <v>152</v>
      </c>
      <c r="F54" s="334">
        <f t="shared" si="1"/>
        <v>152</v>
      </c>
      <c r="G54" s="335">
        <f t="shared" si="2"/>
        <v>0</v>
      </c>
    </row>
    <row r="55" spans="1:8" s="348" customFormat="1" ht="21.75" customHeight="1">
      <c r="A55" s="350" t="s">
        <v>554</v>
      </c>
      <c r="B55" s="345"/>
      <c r="C55" s="334"/>
      <c r="D55" s="334"/>
      <c r="E55" s="334">
        <v>251</v>
      </c>
      <c r="F55" s="334">
        <f t="shared" si="1"/>
        <v>251</v>
      </c>
      <c r="G55" s="335">
        <f t="shared" si="2"/>
        <v>0</v>
      </c>
    </row>
    <row r="56" spans="1:8" s="348" customFormat="1" ht="21.75" customHeight="1">
      <c r="A56" s="350" t="s">
        <v>499</v>
      </c>
      <c r="B56" s="345"/>
      <c r="C56" s="311"/>
      <c r="D56" s="334"/>
      <c r="E56" s="334">
        <v>4</v>
      </c>
      <c r="F56" s="334">
        <f t="shared" si="1"/>
        <v>4</v>
      </c>
      <c r="G56" s="335">
        <f t="shared" si="2"/>
        <v>0</v>
      </c>
    </row>
    <row r="57" spans="1:8" s="348" customFormat="1" ht="21.75" customHeight="1">
      <c r="A57" s="350" t="s">
        <v>500</v>
      </c>
      <c r="B57" s="345"/>
      <c r="C57" s="334">
        <v>39</v>
      </c>
      <c r="D57" s="334">
        <v>26</v>
      </c>
      <c r="E57" s="334"/>
      <c r="F57" s="334">
        <f t="shared" si="1"/>
        <v>-26</v>
      </c>
      <c r="G57" s="335">
        <f t="shared" si="2"/>
        <v>0</v>
      </c>
    </row>
    <row r="58" spans="1:8" s="348" customFormat="1" ht="21.75" customHeight="1">
      <c r="A58" s="350" t="s">
        <v>501</v>
      </c>
      <c r="B58" s="345"/>
      <c r="C58" s="334">
        <v>773</v>
      </c>
      <c r="D58" s="334">
        <v>800</v>
      </c>
      <c r="E58" s="334"/>
      <c r="F58" s="334">
        <f t="shared" si="1"/>
        <v>-800</v>
      </c>
      <c r="G58" s="335">
        <f t="shared" si="2"/>
        <v>0</v>
      </c>
    </row>
    <row r="59" spans="1:8" s="346" customFormat="1" ht="30" customHeight="1">
      <c r="A59" s="138" t="s">
        <v>394</v>
      </c>
      <c r="B59" s="345">
        <v>1086</v>
      </c>
      <c r="C59" s="311">
        <f>SUM(C60:C71)</f>
        <v>-238</v>
      </c>
      <c r="D59" s="311">
        <f>SUM(D61:D71)</f>
        <v>-104</v>
      </c>
      <c r="E59" s="311">
        <f>SUM(E60:E71)</f>
        <v>-459</v>
      </c>
      <c r="F59" s="311">
        <f t="shared" si="1"/>
        <v>-355</v>
      </c>
      <c r="G59" s="332">
        <f t="shared" si="2"/>
        <v>441.34615384615381</v>
      </c>
    </row>
    <row r="60" spans="1:8" s="346" customFormat="1" ht="21.75" customHeight="1">
      <c r="A60" s="351" t="s">
        <v>512</v>
      </c>
      <c r="B60" s="345"/>
      <c r="C60" s="334">
        <v>-9</v>
      </c>
      <c r="D60" s="311"/>
      <c r="E60" s="334">
        <v>-14</v>
      </c>
      <c r="F60" s="334">
        <f t="shared" si="1"/>
        <v>-14</v>
      </c>
      <c r="G60" s="335">
        <f t="shared" si="2"/>
        <v>0</v>
      </c>
    </row>
    <row r="61" spans="1:8" s="348" customFormat="1" ht="33" customHeight="1">
      <c r="A61" s="347" t="s">
        <v>502</v>
      </c>
      <c r="B61" s="345"/>
      <c r="C61" s="334">
        <v>-4</v>
      </c>
      <c r="D61" s="334">
        <v>-4</v>
      </c>
      <c r="E61" s="334">
        <v>-5</v>
      </c>
      <c r="F61" s="334">
        <f t="shared" si="1"/>
        <v>-1</v>
      </c>
      <c r="G61" s="335">
        <f t="shared" si="2"/>
        <v>125</v>
      </c>
      <c r="H61" s="352"/>
    </row>
    <row r="62" spans="1:8" s="348" customFormat="1" ht="32.25" customHeight="1">
      <c r="A62" s="347" t="s">
        <v>503</v>
      </c>
      <c r="B62" s="345"/>
      <c r="C62" s="334"/>
      <c r="D62" s="353"/>
      <c r="E62" s="334">
        <v>-38</v>
      </c>
      <c r="F62" s="334">
        <f t="shared" si="1"/>
        <v>-38</v>
      </c>
      <c r="G62" s="335">
        <f t="shared" si="2"/>
        <v>0</v>
      </c>
    </row>
    <row r="63" spans="1:8" s="348" customFormat="1" ht="32.25" customHeight="1">
      <c r="A63" s="347" t="s">
        <v>504</v>
      </c>
      <c r="B63" s="345"/>
      <c r="C63" s="334">
        <v>-66</v>
      </c>
      <c r="D63" s="353"/>
      <c r="E63" s="334">
        <v>-77</v>
      </c>
      <c r="F63" s="334">
        <f t="shared" si="1"/>
        <v>-77</v>
      </c>
      <c r="G63" s="335">
        <f t="shared" si="2"/>
        <v>0</v>
      </c>
    </row>
    <row r="64" spans="1:8" s="348" customFormat="1" ht="21.75" customHeight="1">
      <c r="A64" s="347" t="s">
        <v>505</v>
      </c>
      <c r="B64" s="345"/>
      <c r="C64" s="334">
        <v>-49</v>
      </c>
      <c r="D64" s="353"/>
      <c r="E64" s="334">
        <v>-45</v>
      </c>
      <c r="F64" s="334">
        <f t="shared" si="1"/>
        <v>-45</v>
      </c>
      <c r="G64" s="335">
        <f t="shared" si="2"/>
        <v>0</v>
      </c>
    </row>
    <row r="65" spans="1:8" s="348" customFormat="1" ht="21.75" customHeight="1">
      <c r="A65" s="347" t="s">
        <v>506</v>
      </c>
      <c r="B65" s="345"/>
      <c r="C65" s="334">
        <v>-20</v>
      </c>
      <c r="D65" s="334">
        <v>-24</v>
      </c>
      <c r="E65" s="334">
        <v>-16</v>
      </c>
      <c r="F65" s="334">
        <f t="shared" si="1"/>
        <v>8</v>
      </c>
      <c r="G65" s="335">
        <f t="shared" si="2"/>
        <v>66.666666666666657</v>
      </c>
    </row>
    <row r="66" spans="1:8" s="348" customFormat="1" ht="21.75" customHeight="1">
      <c r="A66" s="347" t="s">
        <v>507</v>
      </c>
      <c r="B66" s="345"/>
      <c r="C66" s="334">
        <v>-71</v>
      </c>
      <c r="D66" s="334">
        <v>-72</v>
      </c>
      <c r="E66" s="334">
        <v>-77</v>
      </c>
      <c r="F66" s="334">
        <f t="shared" si="1"/>
        <v>-5</v>
      </c>
      <c r="G66" s="335">
        <f t="shared" si="2"/>
        <v>106.94444444444444</v>
      </c>
    </row>
    <row r="67" spans="1:8" s="348" customFormat="1" ht="21.75" customHeight="1">
      <c r="A67" s="347" t="s">
        <v>508</v>
      </c>
      <c r="B67" s="345"/>
      <c r="C67" s="334">
        <v>-11</v>
      </c>
      <c r="D67" s="334">
        <v>-4</v>
      </c>
      <c r="E67" s="334">
        <v>-11</v>
      </c>
      <c r="F67" s="334">
        <f t="shared" si="1"/>
        <v>-7</v>
      </c>
      <c r="G67" s="335">
        <f t="shared" si="2"/>
        <v>275</v>
      </c>
    </row>
    <row r="68" spans="1:8" s="348" customFormat="1" ht="30.75" customHeight="1">
      <c r="A68" s="347" t="s">
        <v>509</v>
      </c>
      <c r="B68" s="345"/>
      <c r="C68" s="334"/>
      <c r="D68" s="334"/>
      <c r="E68" s="334">
        <v>-10</v>
      </c>
      <c r="F68" s="334">
        <f t="shared" si="1"/>
        <v>-10</v>
      </c>
      <c r="G68" s="335">
        <f t="shared" si="2"/>
        <v>0</v>
      </c>
    </row>
    <row r="69" spans="1:8" s="348" customFormat="1" ht="34.5" customHeight="1">
      <c r="A69" s="347" t="s">
        <v>556</v>
      </c>
      <c r="B69" s="345"/>
      <c r="C69" s="334"/>
      <c r="D69" s="334"/>
      <c r="E69" s="334">
        <v>-14</v>
      </c>
      <c r="F69" s="334">
        <f t="shared" si="1"/>
        <v>-14</v>
      </c>
      <c r="G69" s="335">
        <f t="shared" si="2"/>
        <v>0</v>
      </c>
    </row>
    <row r="70" spans="1:8" s="348" customFormat="1" ht="21" customHeight="1">
      <c r="A70" s="347" t="s">
        <v>553</v>
      </c>
      <c r="B70" s="345"/>
      <c r="C70" s="334"/>
      <c r="D70" s="334"/>
      <c r="E70" s="334">
        <v>-152</v>
      </c>
      <c r="F70" s="334">
        <f t="shared" si="1"/>
        <v>-152</v>
      </c>
      <c r="G70" s="335">
        <f t="shared" si="2"/>
        <v>0</v>
      </c>
    </row>
    <row r="71" spans="1:8" s="348" customFormat="1" ht="21" customHeight="1">
      <c r="A71" s="347" t="s">
        <v>510</v>
      </c>
      <c r="B71" s="345"/>
      <c r="C71" s="334">
        <v>-8</v>
      </c>
      <c r="D71" s="334"/>
      <c r="E71" s="334"/>
      <c r="F71" s="334">
        <f t="shared" ref="F71" si="5">E71-D71</f>
        <v>0</v>
      </c>
      <c r="G71" s="335">
        <f t="shared" ref="G71" si="6">IF(D71=0,0,E71/D71*100)</f>
        <v>0</v>
      </c>
    </row>
    <row r="72" spans="1:8" s="348" customFormat="1" ht="40.5" customHeight="1">
      <c r="A72" s="354" t="s">
        <v>571</v>
      </c>
      <c r="C72" s="425" t="s">
        <v>430</v>
      </c>
      <c r="D72" s="425"/>
      <c r="E72" s="355"/>
      <c r="F72" s="356" t="s">
        <v>576</v>
      </c>
      <c r="H72" s="356"/>
    </row>
    <row r="73" spans="1:8" s="360" customFormat="1" ht="24.75" customHeight="1">
      <c r="A73" s="357" t="s">
        <v>360</v>
      </c>
      <c r="B73" s="358"/>
      <c r="C73" s="426" t="s">
        <v>66</v>
      </c>
      <c r="D73" s="426"/>
      <c r="E73" s="359"/>
      <c r="F73" s="357" t="s">
        <v>511</v>
      </c>
      <c r="G73" s="358"/>
      <c r="H73" s="357"/>
    </row>
    <row r="74" spans="1:8">
      <c r="A74" s="12"/>
      <c r="D74" s="141"/>
      <c r="E74" s="139"/>
      <c r="F74" s="139"/>
      <c r="G74" s="139"/>
    </row>
    <row r="75" spans="1:8">
      <c r="A75" s="12"/>
      <c r="D75" s="141"/>
      <c r="E75" s="139"/>
      <c r="F75" s="139"/>
      <c r="G75" s="139"/>
    </row>
    <row r="76" spans="1:8">
      <c r="A76" s="12"/>
      <c r="D76" s="141"/>
      <c r="E76" s="139"/>
      <c r="F76" s="139"/>
      <c r="G76" s="139"/>
    </row>
    <row r="77" spans="1:8">
      <c r="A77" s="12"/>
      <c r="D77" s="141"/>
      <c r="E77" s="139"/>
      <c r="F77" s="139"/>
      <c r="G77" s="139"/>
    </row>
    <row r="78" spans="1:8">
      <c r="A78" s="12"/>
      <c r="D78" s="141"/>
      <c r="E78" s="139"/>
      <c r="F78" s="139"/>
      <c r="G78" s="139"/>
    </row>
    <row r="79" spans="1:8">
      <c r="A79" s="12"/>
      <c r="D79" s="141"/>
      <c r="E79" s="139"/>
      <c r="F79" s="139"/>
      <c r="G79" s="139"/>
    </row>
    <row r="80" spans="1:8">
      <c r="A80" s="12"/>
      <c r="D80" s="141"/>
      <c r="E80" s="139"/>
      <c r="F80" s="139"/>
      <c r="G80" s="139"/>
    </row>
    <row r="81" spans="1:7">
      <c r="A81" s="12"/>
      <c r="D81" s="141"/>
      <c r="E81" s="139"/>
      <c r="F81" s="139"/>
      <c r="G81" s="139"/>
    </row>
    <row r="82" spans="1:7">
      <c r="A82" s="12"/>
      <c r="D82" s="141"/>
      <c r="E82" s="139"/>
      <c r="F82" s="139"/>
      <c r="G82" s="139"/>
    </row>
    <row r="83" spans="1:7">
      <c r="A83" s="12"/>
      <c r="D83" s="141"/>
      <c r="E83" s="139"/>
      <c r="F83" s="139"/>
      <c r="G83" s="139"/>
    </row>
    <row r="84" spans="1:7">
      <c r="A84" s="12"/>
      <c r="D84" s="141"/>
      <c r="E84" s="139"/>
      <c r="F84" s="139"/>
      <c r="G84" s="139"/>
    </row>
    <row r="85" spans="1:7">
      <c r="A85" s="12"/>
      <c r="D85" s="141"/>
      <c r="E85" s="139"/>
      <c r="F85" s="139"/>
      <c r="G85" s="139"/>
    </row>
    <row r="86" spans="1:7">
      <c r="A86" s="12"/>
      <c r="D86" s="141"/>
      <c r="E86" s="139"/>
      <c r="F86" s="139"/>
      <c r="G86" s="139"/>
    </row>
    <row r="87" spans="1:7">
      <c r="A87" s="12"/>
      <c r="D87" s="141"/>
      <c r="E87" s="139"/>
      <c r="F87" s="139"/>
      <c r="G87" s="139"/>
    </row>
    <row r="88" spans="1:7">
      <c r="A88" s="12"/>
      <c r="D88" s="141"/>
      <c r="E88" s="139"/>
      <c r="F88" s="139"/>
      <c r="G88" s="139"/>
    </row>
    <row r="89" spans="1:7">
      <c r="A89" s="12"/>
      <c r="D89" s="141"/>
      <c r="E89" s="139"/>
      <c r="F89" s="139"/>
      <c r="G89" s="139"/>
    </row>
    <row r="90" spans="1:7">
      <c r="A90" s="12"/>
      <c r="D90" s="141"/>
      <c r="E90" s="139"/>
      <c r="F90" s="139"/>
      <c r="G90" s="139"/>
    </row>
    <row r="91" spans="1:7">
      <c r="A91" s="12"/>
      <c r="D91" s="141"/>
      <c r="E91" s="139"/>
      <c r="F91" s="139"/>
      <c r="G91" s="139"/>
    </row>
    <row r="92" spans="1:7">
      <c r="A92" s="12"/>
      <c r="D92" s="141"/>
      <c r="E92" s="139"/>
      <c r="F92" s="139"/>
      <c r="G92" s="139"/>
    </row>
    <row r="93" spans="1:7">
      <c r="A93" s="12"/>
      <c r="D93" s="141"/>
      <c r="E93" s="139"/>
      <c r="F93" s="139"/>
      <c r="G93" s="139"/>
    </row>
    <row r="94" spans="1:7">
      <c r="A94" s="12"/>
      <c r="D94" s="141"/>
      <c r="E94" s="139"/>
      <c r="F94" s="139"/>
      <c r="G94" s="139"/>
    </row>
    <row r="95" spans="1:7">
      <c r="A95" s="12"/>
      <c r="D95" s="141"/>
      <c r="E95" s="139"/>
      <c r="F95" s="139"/>
      <c r="G95" s="139"/>
    </row>
    <row r="96" spans="1:7">
      <c r="A96" s="12"/>
      <c r="D96" s="141"/>
      <c r="E96" s="139"/>
      <c r="F96" s="139"/>
      <c r="G96" s="139"/>
    </row>
    <row r="97" spans="1:7">
      <c r="A97" s="12"/>
      <c r="D97" s="141"/>
      <c r="E97" s="139"/>
      <c r="F97" s="139"/>
      <c r="G97" s="139"/>
    </row>
    <row r="98" spans="1:7">
      <c r="A98" s="12"/>
      <c r="D98" s="141"/>
      <c r="E98" s="139"/>
      <c r="F98" s="139"/>
      <c r="G98" s="139"/>
    </row>
    <row r="99" spans="1:7">
      <c r="A99" s="12"/>
      <c r="D99" s="141"/>
      <c r="E99" s="139"/>
      <c r="F99" s="139"/>
      <c r="G99" s="139"/>
    </row>
    <row r="100" spans="1:7">
      <c r="A100" s="12"/>
      <c r="D100" s="141"/>
      <c r="E100" s="139"/>
      <c r="F100" s="139"/>
      <c r="G100" s="139"/>
    </row>
    <row r="101" spans="1:7">
      <c r="A101" s="12"/>
      <c r="D101" s="141"/>
      <c r="E101" s="139"/>
      <c r="F101" s="139"/>
      <c r="G101" s="139"/>
    </row>
    <row r="102" spans="1:7">
      <c r="A102" s="12"/>
      <c r="D102" s="141"/>
      <c r="E102" s="139"/>
      <c r="F102" s="139"/>
      <c r="G102" s="139"/>
    </row>
    <row r="103" spans="1:7">
      <c r="A103" s="12"/>
      <c r="D103" s="141"/>
      <c r="E103" s="139"/>
      <c r="F103" s="139"/>
      <c r="G103" s="139"/>
    </row>
    <row r="104" spans="1:7">
      <c r="A104" s="12"/>
      <c r="D104" s="141"/>
      <c r="E104" s="139"/>
      <c r="F104" s="139"/>
      <c r="G104" s="139"/>
    </row>
    <row r="105" spans="1:7">
      <c r="A105" s="12"/>
      <c r="D105" s="141"/>
      <c r="E105" s="139"/>
      <c r="F105" s="139"/>
      <c r="G105" s="139"/>
    </row>
    <row r="106" spans="1:7">
      <c r="A106" s="12"/>
      <c r="D106" s="141"/>
      <c r="E106" s="139"/>
      <c r="F106" s="139"/>
      <c r="G106" s="139"/>
    </row>
    <row r="107" spans="1:7">
      <c r="A107" s="12"/>
      <c r="D107" s="141"/>
      <c r="E107" s="139"/>
      <c r="F107" s="139"/>
      <c r="G107" s="139"/>
    </row>
    <row r="108" spans="1:7">
      <c r="A108" s="12"/>
      <c r="D108" s="141"/>
      <c r="E108" s="139"/>
      <c r="F108" s="139"/>
      <c r="G108" s="139"/>
    </row>
    <row r="109" spans="1:7">
      <c r="A109" s="12"/>
      <c r="D109" s="141"/>
      <c r="E109" s="139"/>
      <c r="F109" s="139"/>
      <c r="G109" s="139"/>
    </row>
    <row r="110" spans="1:7">
      <c r="A110" s="12"/>
      <c r="D110" s="141"/>
      <c r="E110" s="139"/>
      <c r="F110" s="139"/>
      <c r="G110" s="139"/>
    </row>
    <row r="111" spans="1:7">
      <c r="A111" s="12"/>
      <c r="D111" s="141"/>
      <c r="E111" s="139"/>
      <c r="F111" s="139"/>
      <c r="G111" s="139"/>
    </row>
    <row r="112" spans="1:7">
      <c r="A112" s="12"/>
      <c r="D112" s="141"/>
      <c r="E112" s="139"/>
      <c r="F112" s="139"/>
      <c r="G112" s="139"/>
    </row>
    <row r="113" spans="1:7">
      <c r="A113" s="12"/>
      <c r="D113" s="141"/>
      <c r="E113" s="139"/>
      <c r="F113" s="139"/>
      <c r="G113" s="139"/>
    </row>
    <row r="114" spans="1:7">
      <c r="A114" s="12"/>
      <c r="D114" s="141"/>
      <c r="E114" s="139"/>
      <c r="F114" s="139"/>
      <c r="G114" s="139"/>
    </row>
    <row r="115" spans="1:7">
      <c r="A115" s="12"/>
      <c r="D115" s="141"/>
      <c r="E115" s="139"/>
      <c r="F115" s="139"/>
      <c r="G115" s="139"/>
    </row>
    <row r="116" spans="1:7">
      <c r="A116" s="12"/>
      <c r="D116" s="141"/>
      <c r="E116" s="139"/>
      <c r="F116" s="139"/>
      <c r="G116" s="139"/>
    </row>
    <row r="117" spans="1:7">
      <c r="A117" s="12"/>
      <c r="D117" s="141"/>
      <c r="E117" s="139"/>
      <c r="F117" s="139"/>
      <c r="G117" s="139"/>
    </row>
    <row r="118" spans="1:7">
      <c r="A118" s="12"/>
      <c r="D118" s="141"/>
      <c r="E118" s="139"/>
      <c r="F118" s="139"/>
      <c r="G118" s="139"/>
    </row>
    <row r="119" spans="1:7">
      <c r="A119" s="12"/>
      <c r="D119" s="141"/>
      <c r="E119" s="139"/>
      <c r="F119" s="139"/>
      <c r="G119" s="139"/>
    </row>
    <row r="120" spans="1:7">
      <c r="A120" s="12"/>
      <c r="D120" s="141"/>
      <c r="E120" s="139"/>
      <c r="F120" s="139"/>
      <c r="G120" s="139"/>
    </row>
    <row r="121" spans="1:7">
      <c r="A121" s="12"/>
      <c r="D121" s="141"/>
      <c r="E121" s="139"/>
      <c r="F121" s="139"/>
      <c r="G121" s="139"/>
    </row>
    <row r="122" spans="1:7">
      <c r="A122" s="12"/>
      <c r="D122" s="141"/>
      <c r="E122" s="139"/>
      <c r="F122" s="139"/>
      <c r="G122" s="139"/>
    </row>
    <row r="123" spans="1:7">
      <c r="A123" s="12"/>
      <c r="D123" s="141"/>
      <c r="E123" s="139"/>
      <c r="F123" s="139"/>
      <c r="G123" s="139"/>
    </row>
    <row r="124" spans="1:7">
      <c r="A124" s="12"/>
      <c r="D124" s="141"/>
      <c r="E124" s="139"/>
      <c r="F124" s="139"/>
      <c r="G124" s="139"/>
    </row>
    <row r="125" spans="1:7">
      <c r="A125" s="12"/>
      <c r="D125" s="141"/>
      <c r="E125" s="139"/>
      <c r="F125" s="139"/>
      <c r="G125" s="139"/>
    </row>
    <row r="126" spans="1:7">
      <c r="A126" s="12"/>
    </row>
    <row r="127" spans="1:7">
      <c r="A127" s="160"/>
    </row>
    <row r="128" spans="1:7">
      <c r="A128" s="160"/>
    </row>
    <row r="129" spans="1:1">
      <c r="A129" s="160"/>
    </row>
    <row r="130" spans="1:1">
      <c r="A130" s="160"/>
    </row>
    <row r="131" spans="1:1">
      <c r="A131" s="160"/>
    </row>
    <row r="132" spans="1:1">
      <c r="A132" s="160"/>
    </row>
    <row r="133" spans="1:1">
      <c r="A133" s="160"/>
    </row>
    <row r="134" spans="1:1">
      <c r="A134" s="160"/>
    </row>
    <row r="135" spans="1:1">
      <c r="A135" s="160"/>
    </row>
    <row r="136" spans="1:1">
      <c r="A136" s="160"/>
    </row>
    <row r="137" spans="1:1">
      <c r="A137" s="160"/>
    </row>
    <row r="138" spans="1:1">
      <c r="A138" s="160"/>
    </row>
    <row r="139" spans="1:1">
      <c r="A139" s="160"/>
    </row>
    <row r="140" spans="1:1">
      <c r="A140" s="160"/>
    </row>
    <row r="141" spans="1:1">
      <c r="A141" s="160"/>
    </row>
    <row r="142" spans="1:1">
      <c r="A142" s="160"/>
    </row>
    <row r="143" spans="1:1">
      <c r="A143" s="160"/>
    </row>
    <row r="144" spans="1:1">
      <c r="A144" s="160"/>
    </row>
    <row r="145" spans="1:1">
      <c r="A145" s="160"/>
    </row>
    <row r="146" spans="1:1">
      <c r="A146" s="160"/>
    </row>
    <row r="147" spans="1:1">
      <c r="A147" s="160"/>
    </row>
    <row r="148" spans="1:1">
      <c r="A148" s="160"/>
    </row>
    <row r="149" spans="1:1">
      <c r="A149" s="160"/>
    </row>
    <row r="150" spans="1:1">
      <c r="A150" s="160"/>
    </row>
    <row r="151" spans="1:1">
      <c r="A151" s="160"/>
    </row>
    <row r="152" spans="1:1">
      <c r="A152" s="160"/>
    </row>
    <row r="153" spans="1:1">
      <c r="A153" s="160"/>
    </row>
    <row r="154" spans="1:1">
      <c r="A154" s="160"/>
    </row>
    <row r="155" spans="1:1">
      <c r="A155" s="160"/>
    </row>
    <row r="156" spans="1:1">
      <c r="A156" s="160"/>
    </row>
    <row r="157" spans="1:1">
      <c r="A157" s="160"/>
    </row>
    <row r="158" spans="1:1">
      <c r="A158" s="160"/>
    </row>
    <row r="159" spans="1:1">
      <c r="A159" s="160"/>
    </row>
    <row r="160" spans="1:1">
      <c r="A160" s="160"/>
    </row>
    <row r="161" spans="1:1">
      <c r="A161" s="160"/>
    </row>
    <row r="162" spans="1:1">
      <c r="A162" s="160"/>
    </row>
    <row r="163" spans="1:1">
      <c r="A163" s="160"/>
    </row>
    <row r="164" spans="1:1">
      <c r="A164" s="160"/>
    </row>
    <row r="165" spans="1:1">
      <c r="A165" s="160"/>
    </row>
    <row r="166" spans="1:1">
      <c r="A166" s="160"/>
    </row>
    <row r="167" spans="1:1">
      <c r="A167" s="160"/>
    </row>
    <row r="168" spans="1:1">
      <c r="A168" s="160"/>
    </row>
    <row r="169" spans="1:1">
      <c r="A169" s="160"/>
    </row>
    <row r="170" spans="1:1">
      <c r="A170" s="160"/>
    </row>
    <row r="171" spans="1:1">
      <c r="A171" s="160"/>
    </row>
    <row r="172" spans="1:1">
      <c r="A172" s="160"/>
    </row>
    <row r="173" spans="1:1">
      <c r="A173" s="160"/>
    </row>
    <row r="174" spans="1:1">
      <c r="A174" s="160"/>
    </row>
    <row r="175" spans="1:1">
      <c r="A175" s="160"/>
    </row>
    <row r="176" spans="1:1">
      <c r="A176" s="160"/>
    </row>
    <row r="177" spans="1:1">
      <c r="A177" s="160"/>
    </row>
    <row r="178" spans="1:1">
      <c r="A178" s="160"/>
    </row>
    <row r="179" spans="1:1">
      <c r="A179" s="160"/>
    </row>
    <row r="180" spans="1:1">
      <c r="A180" s="160"/>
    </row>
    <row r="181" spans="1:1">
      <c r="A181" s="160"/>
    </row>
    <row r="182" spans="1:1">
      <c r="A182" s="160"/>
    </row>
    <row r="183" spans="1:1">
      <c r="A183" s="160"/>
    </row>
    <row r="184" spans="1:1">
      <c r="A184" s="160"/>
    </row>
    <row r="185" spans="1:1">
      <c r="A185" s="160"/>
    </row>
    <row r="186" spans="1:1">
      <c r="A186" s="160"/>
    </row>
    <row r="187" spans="1:1">
      <c r="A187" s="160"/>
    </row>
    <row r="188" spans="1:1">
      <c r="A188" s="160"/>
    </row>
    <row r="189" spans="1:1">
      <c r="A189" s="160"/>
    </row>
    <row r="190" spans="1:1">
      <c r="A190" s="160"/>
    </row>
    <row r="191" spans="1:1">
      <c r="A191" s="160"/>
    </row>
    <row r="192" spans="1:1">
      <c r="A192" s="160"/>
    </row>
    <row r="193" spans="1:1">
      <c r="A193" s="160"/>
    </row>
    <row r="194" spans="1:1">
      <c r="A194" s="160"/>
    </row>
    <row r="195" spans="1:1">
      <c r="A195" s="160"/>
    </row>
    <row r="196" spans="1:1">
      <c r="A196" s="160"/>
    </row>
    <row r="197" spans="1:1">
      <c r="A197" s="160"/>
    </row>
    <row r="198" spans="1:1">
      <c r="A198" s="160"/>
    </row>
    <row r="199" spans="1:1">
      <c r="A199" s="160"/>
    </row>
    <row r="200" spans="1:1">
      <c r="A200" s="160"/>
    </row>
    <row r="201" spans="1:1">
      <c r="A201" s="160"/>
    </row>
    <row r="202" spans="1:1">
      <c r="A202" s="160"/>
    </row>
    <row r="203" spans="1:1">
      <c r="A203" s="160"/>
    </row>
    <row r="204" spans="1:1">
      <c r="A204" s="160"/>
    </row>
    <row r="205" spans="1:1">
      <c r="A205" s="160"/>
    </row>
    <row r="206" spans="1:1">
      <c r="A206" s="160"/>
    </row>
    <row r="207" spans="1:1">
      <c r="A207" s="160"/>
    </row>
    <row r="208" spans="1:1">
      <c r="A208" s="160"/>
    </row>
    <row r="209" spans="1:1">
      <c r="A209" s="160"/>
    </row>
    <row r="210" spans="1:1">
      <c r="A210" s="160"/>
    </row>
    <row r="211" spans="1:1">
      <c r="A211" s="160"/>
    </row>
    <row r="212" spans="1:1">
      <c r="A212" s="160"/>
    </row>
    <row r="213" spans="1:1">
      <c r="A213" s="160"/>
    </row>
    <row r="214" spans="1:1">
      <c r="A214" s="160"/>
    </row>
    <row r="215" spans="1:1">
      <c r="A215" s="160"/>
    </row>
    <row r="216" spans="1:1">
      <c r="A216" s="160"/>
    </row>
    <row r="217" spans="1:1">
      <c r="A217" s="160"/>
    </row>
    <row r="218" spans="1:1">
      <c r="A218" s="160"/>
    </row>
    <row r="219" spans="1:1">
      <c r="A219" s="160"/>
    </row>
    <row r="220" spans="1:1">
      <c r="A220" s="160"/>
    </row>
    <row r="221" spans="1:1">
      <c r="A221" s="160"/>
    </row>
    <row r="222" spans="1:1">
      <c r="A222" s="160"/>
    </row>
    <row r="223" spans="1:1">
      <c r="A223" s="160"/>
    </row>
    <row r="224" spans="1:1">
      <c r="A224" s="160"/>
    </row>
    <row r="225" spans="1:1">
      <c r="A225" s="160"/>
    </row>
    <row r="226" spans="1:1">
      <c r="A226" s="160"/>
    </row>
    <row r="227" spans="1:1">
      <c r="A227" s="160"/>
    </row>
    <row r="228" spans="1:1">
      <c r="A228" s="160"/>
    </row>
    <row r="229" spans="1:1">
      <c r="A229" s="160"/>
    </row>
    <row r="230" spans="1:1">
      <c r="A230" s="160"/>
    </row>
    <row r="231" spans="1:1">
      <c r="A231" s="160"/>
    </row>
    <row r="232" spans="1:1">
      <c r="A232" s="160"/>
    </row>
    <row r="233" spans="1:1">
      <c r="A233" s="160"/>
    </row>
    <row r="234" spans="1:1">
      <c r="A234" s="160"/>
    </row>
    <row r="235" spans="1:1">
      <c r="A235" s="160"/>
    </row>
    <row r="236" spans="1:1">
      <c r="A236" s="160"/>
    </row>
    <row r="237" spans="1:1">
      <c r="A237" s="160"/>
    </row>
    <row r="238" spans="1:1">
      <c r="A238" s="160"/>
    </row>
    <row r="239" spans="1:1">
      <c r="A239" s="160"/>
    </row>
    <row r="240" spans="1:1">
      <c r="A240" s="160"/>
    </row>
    <row r="241" spans="1:1">
      <c r="A241" s="160"/>
    </row>
    <row r="242" spans="1:1">
      <c r="A242" s="160"/>
    </row>
    <row r="243" spans="1:1">
      <c r="A243" s="160"/>
    </row>
    <row r="244" spans="1:1">
      <c r="A244" s="160"/>
    </row>
    <row r="245" spans="1:1">
      <c r="A245" s="160"/>
    </row>
    <row r="246" spans="1:1">
      <c r="A246" s="160"/>
    </row>
    <row r="247" spans="1:1">
      <c r="A247" s="160"/>
    </row>
    <row r="248" spans="1:1">
      <c r="A248" s="160"/>
    </row>
    <row r="249" spans="1:1">
      <c r="A249" s="160"/>
    </row>
    <row r="250" spans="1:1">
      <c r="A250" s="160"/>
    </row>
    <row r="251" spans="1:1">
      <c r="A251" s="160"/>
    </row>
    <row r="252" spans="1:1">
      <c r="A252" s="160"/>
    </row>
    <row r="253" spans="1:1">
      <c r="A253" s="160"/>
    </row>
    <row r="254" spans="1:1">
      <c r="A254" s="160"/>
    </row>
    <row r="255" spans="1:1">
      <c r="A255" s="160"/>
    </row>
    <row r="256" spans="1:1">
      <c r="A256" s="160"/>
    </row>
    <row r="257" spans="1:1">
      <c r="A257" s="160"/>
    </row>
    <row r="258" spans="1:1">
      <c r="A258" s="160"/>
    </row>
    <row r="259" spans="1:1">
      <c r="A259" s="160"/>
    </row>
    <row r="260" spans="1:1">
      <c r="A260" s="160"/>
    </row>
    <row r="261" spans="1:1">
      <c r="A261" s="160"/>
    </row>
    <row r="262" spans="1:1">
      <c r="A262" s="160"/>
    </row>
    <row r="263" spans="1:1">
      <c r="A263" s="160"/>
    </row>
    <row r="264" spans="1:1">
      <c r="A264" s="160"/>
    </row>
    <row r="265" spans="1:1">
      <c r="A265" s="160"/>
    </row>
    <row r="266" spans="1:1">
      <c r="A266" s="160"/>
    </row>
    <row r="267" spans="1:1">
      <c r="A267" s="160"/>
    </row>
    <row r="268" spans="1:1">
      <c r="A268" s="160"/>
    </row>
    <row r="269" spans="1:1">
      <c r="A269" s="160"/>
    </row>
    <row r="270" spans="1:1">
      <c r="A270" s="160"/>
    </row>
    <row r="271" spans="1:1">
      <c r="A271" s="160"/>
    </row>
    <row r="272" spans="1:1">
      <c r="A272" s="160"/>
    </row>
    <row r="273" spans="1:1">
      <c r="A273" s="160"/>
    </row>
    <row r="274" spans="1:1">
      <c r="A274" s="160"/>
    </row>
    <row r="275" spans="1:1">
      <c r="A275" s="160"/>
    </row>
    <row r="276" spans="1:1">
      <c r="A276" s="160"/>
    </row>
    <row r="277" spans="1:1">
      <c r="A277" s="160"/>
    </row>
    <row r="278" spans="1:1">
      <c r="A278" s="160"/>
    </row>
    <row r="279" spans="1:1">
      <c r="A279" s="160"/>
    </row>
    <row r="280" spans="1:1">
      <c r="A280" s="160"/>
    </row>
    <row r="281" spans="1:1">
      <c r="A281" s="160"/>
    </row>
    <row r="282" spans="1:1">
      <c r="A282" s="160"/>
    </row>
    <row r="283" spans="1:1">
      <c r="A283" s="160"/>
    </row>
    <row r="284" spans="1:1">
      <c r="A284" s="160"/>
    </row>
    <row r="285" spans="1:1">
      <c r="A285" s="160"/>
    </row>
    <row r="286" spans="1:1">
      <c r="A286" s="160"/>
    </row>
    <row r="287" spans="1:1">
      <c r="A287" s="160"/>
    </row>
    <row r="288" spans="1:1">
      <c r="A288" s="160"/>
    </row>
    <row r="289" spans="1:1">
      <c r="A289" s="160"/>
    </row>
    <row r="290" spans="1:1">
      <c r="A290" s="160"/>
    </row>
    <row r="291" spans="1:1">
      <c r="A291" s="160"/>
    </row>
    <row r="292" spans="1:1">
      <c r="A292" s="160"/>
    </row>
    <row r="293" spans="1:1">
      <c r="A293" s="160"/>
    </row>
  </sheetData>
  <mergeCells count="3">
    <mergeCell ref="C72:D72"/>
    <mergeCell ref="C73:D73"/>
    <mergeCell ref="A2:G2"/>
  </mergeCells>
  <printOptions horizontalCentered="1"/>
  <pageMargins left="0.59055118110236227" right="0.59055118110236227" top="0.78740157480314965" bottom="0.59055118110236227" header="0" footer="0"/>
  <pageSetup paperSize="9" scale="78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98"/>
  <sheetViews>
    <sheetView view="pageBreakPreview" zoomScale="75" zoomScaleNormal="75" zoomScaleSheetLayoutView="75" workbookViewId="0">
      <pane xSplit="2" ySplit="5" topLeftCell="C22" activePane="bottomRight" state="frozen"/>
      <selection pane="topRight" activeCell="C1" sqref="C1"/>
      <selection pane="bottomLeft" activeCell="A5" sqref="A5"/>
      <selection pane="bottomRight" activeCell="D33" sqref="D33"/>
    </sheetView>
  </sheetViews>
  <sheetFormatPr defaultColWidth="9.140625" defaultRowHeight="18.75"/>
  <cols>
    <col min="1" max="1" width="85" style="176" customWidth="1"/>
    <col min="2" max="2" width="15.28515625" style="18" customWidth="1"/>
    <col min="3" max="6" width="18.7109375" style="18" customWidth="1"/>
    <col min="7" max="7" width="15.5703125" style="18" customWidth="1"/>
    <col min="8" max="8" width="15" style="18" customWidth="1"/>
    <col min="9" max="9" width="10" style="176" customWidth="1"/>
    <col min="10" max="10" width="9.5703125" style="176" customWidth="1"/>
    <col min="11" max="16384" width="9.140625" style="176"/>
  </cols>
  <sheetData>
    <row r="1" spans="1:8">
      <c r="H1" s="177" t="s">
        <v>343</v>
      </c>
    </row>
    <row r="2" spans="1:8" ht="22.5">
      <c r="A2" s="428" t="s">
        <v>103</v>
      </c>
      <c r="B2" s="428"/>
      <c r="C2" s="428"/>
      <c r="D2" s="428"/>
      <c r="E2" s="428"/>
      <c r="F2" s="428"/>
      <c r="G2" s="428"/>
      <c r="H2" s="428"/>
    </row>
    <row r="3" spans="1:8">
      <c r="A3" s="433" t="s">
        <v>442</v>
      </c>
      <c r="B3" s="433"/>
      <c r="C3" s="433"/>
      <c r="D3" s="433"/>
      <c r="E3" s="433"/>
      <c r="F3" s="433"/>
      <c r="G3" s="433"/>
      <c r="H3" s="433"/>
    </row>
    <row r="4" spans="1:8" ht="43.5" customHeight="1">
      <c r="A4" s="434" t="s">
        <v>154</v>
      </c>
      <c r="B4" s="435" t="s">
        <v>18</v>
      </c>
      <c r="C4" s="436" t="s">
        <v>330</v>
      </c>
      <c r="D4" s="437"/>
      <c r="E4" s="438" t="s">
        <v>434</v>
      </c>
      <c r="F4" s="439"/>
      <c r="G4" s="439"/>
      <c r="H4" s="440"/>
    </row>
    <row r="5" spans="1:8" ht="37.5">
      <c r="A5" s="434"/>
      <c r="B5" s="435"/>
      <c r="C5" s="142" t="s">
        <v>439</v>
      </c>
      <c r="D5" s="142" t="s">
        <v>440</v>
      </c>
      <c r="E5" s="142" t="s">
        <v>145</v>
      </c>
      <c r="F5" s="142" t="s">
        <v>141</v>
      </c>
      <c r="G5" s="136" t="s">
        <v>151</v>
      </c>
      <c r="H5" s="136" t="s">
        <v>152</v>
      </c>
    </row>
    <row r="6" spans="1:8">
      <c r="A6" s="212">
        <v>1</v>
      </c>
      <c r="B6" s="213">
        <v>2</v>
      </c>
      <c r="C6" s="212">
        <v>3</v>
      </c>
      <c r="D6" s="213">
        <v>4</v>
      </c>
      <c r="E6" s="212">
        <v>5</v>
      </c>
      <c r="F6" s="213">
        <v>6</v>
      </c>
      <c r="G6" s="212">
        <v>7</v>
      </c>
      <c r="H6" s="213">
        <v>8</v>
      </c>
    </row>
    <row r="7" spans="1:8" ht="30" customHeight="1">
      <c r="A7" s="430" t="s">
        <v>102</v>
      </c>
      <c r="B7" s="430"/>
      <c r="C7" s="430"/>
      <c r="D7" s="430"/>
      <c r="E7" s="430"/>
      <c r="F7" s="430"/>
      <c r="G7" s="430"/>
      <c r="H7" s="430"/>
    </row>
    <row r="8" spans="1:8" ht="37.5">
      <c r="A8" s="50" t="s">
        <v>52</v>
      </c>
      <c r="B8" s="53">
        <v>2000</v>
      </c>
      <c r="C8" s="280">
        <v>-404</v>
      </c>
      <c r="D8" s="280">
        <v>-388</v>
      </c>
      <c r="E8" s="280">
        <v>-393</v>
      </c>
      <c r="F8" s="280">
        <v>-388</v>
      </c>
      <c r="G8" s="124" t="s">
        <v>31</v>
      </c>
      <c r="H8" s="216" t="s">
        <v>31</v>
      </c>
    </row>
    <row r="9" spans="1:8" ht="37.5">
      <c r="A9" s="15" t="s">
        <v>207</v>
      </c>
      <c r="B9" s="51">
        <v>2010</v>
      </c>
      <c r="C9" s="281">
        <f>SUM(C10:C10)</f>
        <v>-1</v>
      </c>
      <c r="D9" s="281">
        <f t="shared" ref="D9:E9" si="0">SUM(D10:D10)</f>
        <v>0</v>
      </c>
      <c r="E9" s="281">
        <f t="shared" si="0"/>
        <v>-2</v>
      </c>
      <c r="F9" s="281">
        <f>SUM(F10:F10)</f>
        <v>0</v>
      </c>
      <c r="G9" s="281">
        <f t="shared" ref="G9" si="1">IF(F9="(    )",0,F9)-IF(E9="(    )",0,E9)</f>
        <v>2</v>
      </c>
      <c r="H9" s="106">
        <f t="shared" ref="H9" si="2">IF(IF(E9="(    )",0,E9)=0,0,IF(F9="(    )",0,F9)/IF(E9="(    )",0,E9))*100</f>
        <v>0</v>
      </c>
    </row>
    <row r="10" spans="1:8" ht="39.75" customHeight="1">
      <c r="A10" s="52" t="s">
        <v>427</v>
      </c>
      <c r="B10" s="51">
        <v>2011</v>
      </c>
      <c r="C10" s="281">
        <v>-1</v>
      </c>
      <c r="D10" s="281" t="s">
        <v>186</v>
      </c>
      <c r="E10" s="281">
        <v>-2</v>
      </c>
      <c r="F10" s="281" t="s">
        <v>186</v>
      </c>
      <c r="G10" s="281">
        <f t="shared" ref="G10" si="3">IF(F10="(    )",0,F10)-IF(E10="(    )",0,E10)</f>
        <v>2</v>
      </c>
      <c r="H10" s="106">
        <f t="shared" ref="H10" si="4">IF(IF(E10="(    )",0,E10)=0,0,IF(F10="(    )",0,F10)/IF(E10="(    )",0,E10))*100</f>
        <v>0</v>
      </c>
    </row>
    <row r="11" spans="1:8" ht="27" customHeight="1">
      <c r="A11" s="52" t="s">
        <v>117</v>
      </c>
      <c r="B11" s="51">
        <v>2020</v>
      </c>
      <c r="C11" s="281" t="s">
        <v>186</v>
      </c>
      <c r="D11" s="281" t="s">
        <v>186</v>
      </c>
      <c r="E11" s="281" t="s">
        <v>186</v>
      </c>
      <c r="F11" s="281" t="s">
        <v>186</v>
      </c>
      <c r="G11" s="106">
        <f t="shared" ref="G11:G16" si="5">IF(F11="(    )",0,F11)-IF(E11="(    )",0,E11)</f>
        <v>0</v>
      </c>
      <c r="H11" s="106">
        <f t="shared" ref="H11:H16" si="6">IF(IF(E11="(    )",0,E11)=0,0,IF(F11="(    )",0,F11)/IF(E11="(    )",0,E11))*100</f>
        <v>0</v>
      </c>
    </row>
    <row r="12" spans="1:8" ht="27" customHeight="1">
      <c r="A12" s="52" t="s">
        <v>61</v>
      </c>
      <c r="B12" s="51">
        <v>2030</v>
      </c>
      <c r="C12" s="281" t="s">
        <v>186</v>
      </c>
      <c r="D12" s="281" t="s">
        <v>186</v>
      </c>
      <c r="E12" s="281" t="s">
        <v>186</v>
      </c>
      <c r="F12" s="281" t="s">
        <v>186</v>
      </c>
      <c r="G12" s="106">
        <f t="shared" si="5"/>
        <v>0</v>
      </c>
      <c r="H12" s="106">
        <f t="shared" si="6"/>
        <v>0</v>
      </c>
    </row>
    <row r="13" spans="1:8" ht="27" customHeight="1">
      <c r="A13" s="52" t="s">
        <v>96</v>
      </c>
      <c r="B13" s="51">
        <v>2031</v>
      </c>
      <c r="C13" s="281" t="s">
        <v>186</v>
      </c>
      <c r="D13" s="281" t="s">
        <v>186</v>
      </c>
      <c r="E13" s="281" t="s">
        <v>186</v>
      </c>
      <c r="F13" s="281" t="s">
        <v>186</v>
      </c>
      <c r="G13" s="106">
        <f t="shared" si="5"/>
        <v>0</v>
      </c>
      <c r="H13" s="106">
        <f t="shared" si="6"/>
        <v>0</v>
      </c>
    </row>
    <row r="14" spans="1:8" ht="27" customHeight="1">
      <c r="A14" s="52" t="s">
        <v>26</v>
      </c>
      <c r="B14" s="51">
        <v>2040</v>
      </c>
      <c r="C14" s="281" t="s">
        <v>186</v>
      </c>
      <c r="D14" s="281" t="s">
        <v>186</v>
      </c>
      <c r="E14" s="281" t="s">
        <v>186</v>
      </c>
      <c r="F14" s="281" t="s">
        <v>186</v>
      </c>
      <c r="G14" s="106">
        <f t="shared" si="5"/>
        <v>0</v>
      </c>
      <c r="H14" s="106">
        <f t="shared" si="6"/>
        <v>0</v>
      </c>
    </row>
    <row r="15" spans="1:8" ht="27" customHeight="1">
      <c r="A15" s="52" t="s">
        <v>88</v>
      </c>
      <c r="B15" s="51">
        <v>2050</v>
      </c>
      <c r="C15" s="281" t="s">
        <v>186</v>
      </c>
      <c r="D15" s="281" t="s">
        <v>186</v>
      </c>
      <c r="E15" s="281" t="s">
        <v>186</v>
      </c>
      <c r="F15" s="281" t="s">
        <v>186</v>
      </c>
      <c r="G15" s="106">
        <f t="shared" si="5"/>
        <v>0</v>
      </c>
      <c r="H15" s="106">
        <f t="shared" si="6"/>
        <v>0</v>
      </c>
    </row>
    <row r="16" spans="1:8" ht="27" customHeight="1">
      <c r="A16" s="52" t="s">
        <v>588</v>
      </c>
      <c r="B16" s="51">
        <v>2060</v>
      </c>
      <c r="C16" s="281" t="s">
        <v>186</v>
      </c>
      <c r="D16" s="281">
        <v>1</v>
      </c>
      <c r="E16" s="281" t="s">
        <v>186</v>
      </c>
      <c r="F16" s="281">
        <v>1</v>
      </c>
      <c r="G16" s="281">
        <f t="shared" si="5"/>
        <v>1</v>
      </c>
      <c r="H16" s="106">
        <f t="shared" si="6"/>
        <v>0</v>
      </c>
    </row>
    <row r="17" spans="1:8" ht="37.5">
      <c r="A17" s="50" t="s">
        <v>53</v>
      </c>
      <c r="B17" s="53">
        <v>2070</v>
      </c>
      <c r="C17" s="280">
        <v>-388</v>
      </c>
      <c r="D17" s="280">
        <f>SUM(D8,D9,D11,D12,D14,D15,D16)+'I. Фін результат'!D75</f>
        <v>-382</v>
      </c>
      <c r="E17" s="280">
        <f>SUM(E8,E9,E11,E12,E14,E15,E16)+'I. Фін результат'!E75</f>
        <v>-380</v>
      </c>
      <c r="F17" s="280">
        <f>SUM(F8,F9,F11,F12,F14,F15,F16)+'I. Фін результат'!F75</f>
        <v>-382</v>
      </c>
      <c r="G17" s="124" t="s">
        <v>31</v>
      </c>
      <c r="H17" s="216" t="s">
        <v>31</v>
      </c>
    </row>
    <row r="18" spans="1:8" ht="30" customHeight="1">
      <c r="A18" s="430" t="s">
        <v>355</v>
      </c>
      <c r="B18" s="430"/>
      <c r="C18" s="430"/>
      <c r="D18" s="430"/>
      <c r="E18" s="430"/>
      <c r="F18" s="430"/>
      <c r="G18" s="430"/>
      <c r="H18" s="430"/>
    </row>
    <row r="19" spans="1:8" ht="37.5">
      <c r="A19" s="50" t="s">
        <v>356</v>
      </c>
      <c r="B19" s="53">
        <v>2110</v>
      </c>
      <c r="C19" s="280">
        <f>SUM(C20:C26)</f>
        <v>3050</v>
      </c>
      <c r="D19" s="280">
        <f t="shared" ref="D19:F19" si="7">SUM(D20:D26)</f>
        <v>2163</v>
      </c>
      <c r="E19" s="280">
        <f t="shared" si="7"/>
        <v>3071</v>
      </c>
      <c r="F19" s="280">
        <f t="shared" si="7"/>
        <v>2163</v>
      </c>
      <c r="G19" s="280">
        <f t="shared" ref="G19" si="8">IF(F19="(    )",0,F19)-IF(E19="(    )",0,E19)</f>
        <v>-908</v>
      </c>
      <c r="H19" s="124">
        <f t="shared" ref="H19" si="9">IF(IF(E19="(    )",0,E19)=0,0,IF(F19="(    )",0,F19)/IF(E19="(    )",0,E19))*100</f>
        <v>70.433083686095728</v>
      </c>
    </row>
    <row r="20" spans="1:8" ht="27" customHeight="1">
      <c r="A20" s="52" t="s">
        <v>285</v>
      </c>
      <c r="B20" s="51">
        <v>2111</v>
      </c>
      <c r="C20" s="281">
        <v>2773</v>
      </c>
      <c r="D20" s="281">
        <v>1882</v>
      </c>
      <c r="E20" s="281">
        <v>2802</v>
      </c>
      <c r="F20" s="281">
        <v>1882</v>
      </c>
      <c r="G20" s="281">
        <f t="shared" ref="G20:G43" si="10">IF(F20="(    )",0,F20)-IF(E20="(    )",0,E20)</f>
        <v>-920</v>
      </c>
      <c r="H20" s="106">
        <f t="shared" ref="H20:H43" si="11">IF(IF(E20="(    )",0,E20)=0,0,IF(F20="(    )",0,F20)/IF(E20="(    )",0,E20))*100</f>
        <v>67.166309778729484</v>
      </c>
    </row>
    <row r="21" spans="1:8" ht="37.5">
      <c r="A21" s="52" t="s">
        <v>286</v>
      </c>
      <c r="B21" s="51">
        <v>2112</v>
      </c>
      <c r="C21" s="281" t="s">
        <v>186</v>
      </c>
      <c r="D21" s="281" t="s">
        <v>186</v>
      </c>
      <c r="E21" s="281" t="s">
        <v>186</v>
      </c>
      <c r="F21" s="281" t="s">
        <v>186</v>
      </c>
      <c r="G21" s="281">
        <f t="shared" si="10"/>
        <v>0</v>
      </c>
      <c r="H21" s="106">
        <f t="shared" si="11"/>
        <v>0</v>
      </c>
    </row>
    <row r="22" spans="1:8" ht="27" customHeight="1">
      <c r="A22" s="52" t="s">
        <v>71</v>
      </c>
      <c r="B22" s="51">
        <v>2113</v>
      </c>
      <c r="C22" s="281"/>
      <c r="D22" s="281"/>
      <c r="E22" s="281"/>
      <c r="F22" s="281"/>
      <c r="G22" s="281">
        <f t="shared" si="10"/>
        <v>0</v>
      </c>
      <c r="H22" s="106">
        <f t="shared" si="11"/>
        <v>0</v>
      </c>
    </row>
    <row r="23" spans="1:8" ht="27" customHeight="1">
      <c r="A23" s="52" t="s">
        <v>79</v>
      </c>
      <c r="B23" s="51">
        <v>2114</v>
      </c>
      <c r="C23" s="281"/>
      <c r="D23" s="281"/>
      <c r="E23" s="281"/>
      <c r="F23" s="281"/>
      <c r="G23" s="281">
        <f t="shared" si="10"/>
        <v>0</v>
      </c>
      <c r="H23" s="106">
        <f t="shared" si="11"/>
        <v>0</v>
      </c>
    </row>
    <row r="24" spans="1:8" ht="27" customHeight="1">
      <c r="A24" s="52" t="s">
        <v>294</v>
      </c>
      <c r="B24" s="51">
        <v>2115</v>
      </c>
      <c r="C24" s="281"/>
      <c r="D24" s="281"/>
      <c r="E24" s="281"/>
      <c r="F24" s="281"/>
      <c r="G24" s="281">
        <f t="shared" si="10"/>
        <v>0</v>
      </c>
      <c r="H24" s="106">
        <f t="shared" si="11"/>
        <v>0</v>
      </c>
    </row>
    <row r="25" spans="1:8" ht="27" customHeight="1">
      <c r="A25" s="52" t="s">
        <v>364</v>
      </c>
      <c r="B25" s="51">
        <v>2116</v>
      </c>
      <c r="C25" s="281">
        <v>277</v>
      </c>
      <c r="D25" s="281">
        <v>281</v>
      </c>
      <c r="E25" s="281">
        <v>269</v>
      </c>
      <c r="F25" s="281">
        <v>281</v>
      </c>
      <c r="G25" s="281">
        <f t="shared" si="10"/>
        <v>12</v>
      </c>
      <c r="H25" s="106">
        <f t="shared" si="11"/>
        <v>104.46096654275092</v>
      </c>
    </row>
    <row r="26" spans="1:8" ht="27" customHeight="1">
      <c r="A26" s="52" t="s">
        <v>287</v>
      </c>
      <c r="B26" s="51">
        <v>2117</v>
      </c>
      <c r="C26" s="281" t="s">
        <v>186</v>
      </c>
      <c r="D26" s="281" t="s">
        <v>186</v>
      </c>
      <c r="E26" s="281" t="s">
        <v>186</v>
      </c>
      <c r="F26" s="281" t="s">
        <v>186</v>
      </c>
      <c r="G26" s="281">
        <f t="shared" si="10"/>
        <v>0</v>
      </c>
      <c r="H26" s="106">
        <f t="shared" si="11"/>
        <v>0</v>
      </c>
    </row>
    <row r="27" spans="1:8" ht="37.5">
      <c r="A27" s="50" t="s">
        <v>367</v>
      </c>
      <c r="B27" s="16">
        <v>2120</v>
      </c>
      <c r="C27" s="280">
        <f>SUM(C28:C35)</f>
        <v>3322</v>
      </c>
      <c r="D27" s="280">
        <f t="shared" ref="D27:F27" si="12">SUM(D28:D35)</f>
        <v>3368</v>
      </c>
      <c r="E27" s="280">
        <f t="shared" si="12"/>
        <v>3242</v>
      </c>
      <c r="F27" s="280">
        <f t="shared" si="12"/>
        <v>3368</v>
      </c>
      <c r="G27" s="280">
        <f t="shared" si="10"/>
        <v>126</v>
      </c>
      <c r="H27" s="124">
        <f t="shared" si="11"/>
        <v>103.8864898210981</v>
      </c>
    </row>
    <row r="28" spans="1:8" ht="27" customHeight="1">
      <c r="A28" s="15" t="s">
        <v>214</v>
      </c>
      <c r="B28" s="212">
        <v>2121</v>
      </c>
      <c r="C28" s="281">
        <v>3</v>
      </c>
      <c r="D28" s="281">
        <v>1</v>
      </c>
      <c r="E28" s="281">
        <v>3</v>
      </c>
      <c r="F28" s="281">
        <v>1</v>
      </c>
      <c r="G28" s="281">
        <f t="shared" si="10"/>
        <v>-2</v>
      </c>
      <c r="H28" s="106">
        <f t="shared" si="11"/>
        <v>33.333333333333329</v>
      </c>
    </row>
    <row r="29" spans="1:8" ht="27" customHeight="1">
      <c r="A29" s="52" t="s">
        <v>70</v>
      </c>
      <c r="B29" s="51">
        <v>2122</v>
      </c>
      <c r="C29" s="281">
        <v>3315</v>
      </c>
      <c r="D29" s="281">
        <v>3364</v>
      </c>
      <c r="E29" s="281">
        <v>3232</v>
      </c>
      <c r="F29" s="281">
        <v>3364</v>
      </c>
      <c r="G29" s="281">
        <f t="shared" si="10"/>
        <v>132</v>
      </c>
      <c r="H29" s="106">
        <f t="shared" si="11"/>
        <v>104.08415841584157</v>
      </c>
    </row>
    <row r="30" spans="1:8" ht="27" customHeight="1">
      <c r="A30" s="52" t="s">
        <v>71</v>
      </c>
      <c r="B30" s="51">
        <v>2123</v>
      </c>
      <c r="C30" s="281"/>
      <c r="D30" s="281"/>
      <c r="E30" s="281"/>
      <c r="F30" s="281"/>
      <c r="G30" s="281">
        <f t="shared" si="10"/>
        <v>0</v>
      </c>
      <c r="H30" s="106">
        <f t="shared" si="11"/>
        <v>0</v>
      </c>
    </row>
    <row r="31" spans="1:8" ht="27" customHeight="1">
      <c r="A31" s="52" t="s">
        <v>288</v>
      </c>
      <c r="B31" s="51">
        <v>2124</v>
      </c>
      <c r="C31" s="281">
        <v>3</v>
      </c>
      <c r="D31" s="281">
        <v>2</v>
      </c>
      <c r="E31" s="281">
        <v>4</v>
      </c>
      <c r="F31" s="281">
        <v>2</v>
      </c>
      <c r="G31" s="281">
        <f t="shared" si="10"/>
        <v>-2</v>
      </c>
      <c r="H31" s="106">
        <f t="shared" si="11"/>
        <v>50</v>
      </c>
    </row>
    <row r="32" spans="1:8" ht="27" customHeight="1">
      <c r="A32" s="52" t="s">
        <v>289</v>
      </c>
      <c r="B32" s="51">
        <v>2125</v>
      </c>
      <c r="C32" s="281"/>
      <c r="D32" s="281"/>
      <c r="E32" s="281"/>
      <c r="F32" s="281"/>
      <c r="G32" s="281">
        <f t="shared" si="10"/>
        <v>0</v>
      </c>
      <c r="H32" s="106">
        <f t="shared" si="11"/>
        <v>0</v>
      </c>
    </row>
    <row r="33" spans="1:8" ht="56.25">
      <c r="A33" s="52" t="s">
        <v>426</v>
      </c>
      <c r="B33" s="51">
        <v>2126</v>
      </c>
      <c r="C33" s="281">
        <v>1</v>
      </c>
      <c r="D33" s="281"/>
      <c r="E33" s="281">
        <v>2</v>
      </c>
      <c r="F33" s="281"/>
      <c r="G33" s="281">
        <f t="shared" si="10"/>
        <v>-2</v>
      </c>
      <c r="H33" s="106">
        <f t="shared" si="11"/>
        <v>0</v>
      </c>
    </row>
    <row r="34" spans="1:8" ht="27" customHeight="1">
      <c r="A34" s="52" t="s">
        <v>294</v>
      </c>
      <c r="B34" s="51">
        <v>2127</v>
      </c>
      <c r="C34" s="281"/>
      <c r="D34" s="281"/>
      <c r="E34" s="281"/>
      <c r="F34" s="281"/>
      <c r="G34" s="281">
        <f t="shared" si="10"/>
        <v>0</v>
      </c>
      <c r="H34" s="106">
        <f t="shared" si="11"/>
        <v>0</v>
      </c>
    </row>
    <row r="35" spans="1:8" ht="27" customHeight="1">
      <c r="A35" s="52" t="s">
        <v>545</v>
      </c>
      <c r="B35" s="51">
        <v>2128</v>
      </c>
      <c r="C35" s="281" t="s">
        <v>186</v>
      </c>
      <c r="D35" s="281">
        <v>1</v>
      </c>
      <c r="E35" s="281">
        <v>1</v>
      </c>
      <c r="F35" s="281">
        <v>1</v>
      </c>
      <c r="G35" s="281">
        <f t="shared" si="10"/>
        <v>0</v>
      </c>
      <c r="H35" s="106">
        <f t="shared" si="11"/>
        <v>100</v>
      </c>
    </row>
    <row r="36" spans="1:8" ht="37.5">
      <c r="A36" s="50" t="s">
        <v>401</v>
      </c>
      <c r="B36" s="16">
        <v>2130</v>
      </c>
      <c r="C36" s="280">
        <f>SUM(C37:C39)</f>
        <v>3914</v>
      </c>
      <c r="D36" s="280">
        <f t="shared" ref="D36:F36" si="13">SUM(D37:D39)</f>
        <v>4036</v>
      </c>
      <c r="E36" s="280">
        <f t="shared" si="13"/>
        <v>3951</v>
      </c>
      <c r="F36" s="280">
        <f t="shared" si="13"/>
        <v>4036</v>
      </c>
      <c r="G36" s="280">
        <f t="shared" si="10"/>
        <v>85</v>
      </c>
      <c r="H36" s="124">
        <f t="shared" si="11"/>
        <v>102.15135408757277</v>
      </c>
    </row>
    <row r="37" spans="1:8" ht="27" customHeight="1">
      <c r="A37" s="52" t="s">
        <v>290</v>
      </c>
      <c r="B37" s="51">
        <v>2131</v>
      </c>
      <c r="C37" s="281"/>
      <c r="D37" s="281"/>
      <c r="E37" s="281"/>
      <c r="F37" s="281"/>
      <c r="G37" s="281">
        <f t="shared" si="10"/>
        <v>0</v>
      </c>
      <c r="H37" s="106">
        <f t="shared" si="11"/>
        <v>0</v>
      </c>
    </row>
    <row r="38" spans="1:8" ht="27" customHeight="1">
      <c r="A38" s="52" t="s">
        <v>291</v>
      </c>
      <c r="B38" s="51">
        <v>2132</v>
      </c>
      <c r="C38" s="281">
        <v>3914</v>
      </c>
      <c r="D38" s="281">
        <v>4036</v>
      </c>
      <c r="E38" s="281">
        <v>3951</v>
      </c>
      <c r="F38" s="281">
        <v>4036</v>
      </c>
      <c r="G38" s="281">
        <f t="shared" si="10"/>
        <v>85</v>
      </c>
      <c r="H38" s="106">
        <f t="shared" si="11"/>
        <v>102.15135408757277</v>
      </c>
    </row>
    <row r="39" spans="1:8" ht="27" customHeight="1">
      <c r="A39" s="52" t="s">
        <v>422</v>
      </c>
      <c r="B39" s="51">
        <v>2133</v>
      </c>
      <c r="C39" s="281" t="s">
        <v>186</v>
      </c>
      <c r="D39" s="281" t="s">
        <v>186</v>
      </c>
      <c r="E39" s="281">
        <v>0</v>
      </c>
      <c r="F39" s="281" t="s">
        <v>186</v>
      </c>
      <c r="G39" s="281">
        <f t="shared" si="10"/>
        <v>0</v>
      </c>
      <c r="H39" s="106">
        <f t="shared" si="11"/>
        <v>0</v>
      </c>
    </row>
    <row r="40" spans="1:8" ht="30" customHeight="1">
      <c r="A40" s="50" t="s">
        <v>292</v>
      </c>
      <c r="B40" s="16">
        <v>2140</v>
      </c>
      <c r="C40" s="280">
        <f>SUM(C41:C42)</f>
        <v>0</v>
      </c>
      <c r="D40" s="280">
        <f t="shared" ref="D40:F40" si="14">SUM(D41:D42)</f>
        <v>0</v>
      </c>
      <c r="E40" s="280">
        <f t="shared" si="14"/>
        <v>0</v>
      </c>
      <c r="F40" s="280">
        <f t="shared" si="14"/>
        <v>0</v>
      </c>
      <c r="G40" s="280">
        <f t="shared" si="10"/>
        <v>0</v>
      </c>
      <c r="H40" s="124">
        <f t="shared" si="11"/>
        <v>0</v>
      </c>
    </row>
    <row r="41" spans="1:8" ht="37.5">
      <c r="A41" s="15" t="s">
        <v>97</v>
      </c>
      <c r="B41" s="212">
        <v>2141</v>
      </c>
      <c r="C41" s="281"/>
      <c r="D41" s="281"/>
      <c r="E41" s="281"/>
      <c r="F41" s="281"/>
      <c r="G41" s="281">
        <f t="shared" si="10"/>
        <v>0</v>
      </c>
      <c r="H41" s="106">
        <f t="shared" si="11"/>
        <v>0</v>
      </c>
    </row>
    <row r="42" spans="1:8" ht="27" customHeight="1">
      <c r="A42" s="52" t="s">
        <v>428</v>
      </c>
      <c r="B42" s="51">
        <v>2142</v>
      </c>
      <c r="C42" s="281" t="s">
        <v>186</v>
      </c>
      <c r="D42" s="281" t="s">
        <v>186</v>
      </c>
      <c r="E42" s="281" t="s">
        <v>186</v>
      </c>
      <c r="F42" s="281" t="s">
        <v>186</v>
      </c>
      <c r="G42" s="281">
        <f t="shared" si="10"/>
        <v>0</v>
      </c>
      <c r="H42" s="106">
        <f t="shared" si="11"/>
        <v>0</v>
      </c>
    </row>
    <row r="43" spans="1:8" ht="30" customHeight="1">
      <c r="A43" s="50" t="s">
        <v>336</v>
      </c>
      <c r="B43" s="16">
        <v>2200</v>
      </c>
      <c r="C43" s="280">
        <f>SUM(C19,C27,C36,C40)</f>
        <v>10286</v>
      </c>
      <c r="D43" s="280">
        <f t="shared" ref="D43:F43" si="15">SUM(D19,D27,D36,D40)</f>
        <v>9567</v>
      </c>
      <c r="E43" s="280">
        <f t="shared" si="15"/>
        <v>10264</v>
      </c>
      <c r="F43" s="280">
        <f t="shared" si="15"/>
        <v>9567</v>
      </c>
      <c r="G43" s="280">
        <f t="shared" si="10"/>
        <v>-697</v>
      </c>
      <c r="H43" s="124">
        <f t="shared" si="11"/>
        <v>93.209275136399057</v>
      </c>
    </row>
    <row r="44" spans="1:8" s="178" customFormat="1">
      <c r="A44" s="17"/>
      <c r="B44" s="18"/>
      <c r="C44" s="18"/>
      <c r="D44" s="18"/>
      <c r="E44" s="18"/>
      <c r="F44" s="18"/>
      <c r="G44" s="18"/>
      <c r="H44" s="18"/>
    </row>
    <row r="45" spans="1:8" s="178" customFormat="1">
      <c r="A45" s="17"/>
      <c r="B45" s="18"/>
      <c r="C45" s="18"/>
      <c r="D45" s="18"/>
      <c r="E45" s="18"/>
      <c r="F45" s="18"/>
      <c r="G45" s="18"/>
      <c r="H45" s="18"/>
    </row>
    <row r="46" spans="1:8" s="178" customFormat="1">
      <c r="A46" s="17"/>
      <c r="B46" s="18"/>
      <c r="C46" s="18"/>
      <c r="D46" s="18"/>
      <c r="E46" s="18"/>
      <c r="F46" s="18"/>
      <c r="G46" s="18"/>
      <c r="H46" s="18"/>
    </row>
    <row r="47" spans="1:8" s="163" customFormat="1" ht="27.75" customHeight="1">
      <c r="A47" s="179" t="s">
        <v>569</v>
      </c>
      <c r="B47" s="180"/>
      <c r="C47" s="431" t="s">
        <v>137</v>
      </c>
      <c r="D47" s="431"/>
      <c r="E47" s="181"/>
      <c r="F47" s="432" t="s">
        <v>576</v>
      </c>
      <c r="G47" s="432"/>
      <c r="H47" s="432"/>
    </row>
    <row r="48" spans="1:8" s="182" customFormat="1" ht="15.75">
      <c r="A48" s="211" t="s">
        <v>360</v>
      </c>
      <c r="C48" s="429" t="s">
        <v>366</v>
      </c>
      <c r="D48" s="429"/>
      <c r="F48" s="429" t="s">
        <v>365</v>
      </c>
      <c r="G48" s="429"/>
      <c r="H48" s="429"/>
    </row>
    <row r="49" spans="1:10" s="18" customFormat="1">
      <c r="A49" s="19"/>
      <c r="I49" s="176"/>
      <c r="J49" s="176"/>
    </row>
    <row r="50" spans="1:10" s="18" customFormat="1">
      <c r="A50" s="19"/>
      <c r="I50" s="176"/>
      <c r="J50" s="176"/>
    </row>
    <row r="51" spans="1:10" s="18" customFormat="1">
      <c r="A51" s="19"/>
      <c r="I51" s="176"/>
      <c r="J51" s="176"/>
    </row>
    <row r="52" spans="1:10" s="18" customFormat="1">
      <c r="A52" s="19"/>
      <c r="I52" s="176"/>
      <c r="J52" s="176"/>
    </row>
    <row r="53" spans="1:10" s="18" customFormat="1">
      <c r="A53" s="19"/>
      <c r="I53" s="176"/>
      <c r="J53" s="176"/>
    </row>
    <row r="54" spans="1:10" s="18" customFormat="1">
      <c r="A54" s="19"/>
      <c r="I54" s="176"/>
      <c r="J54" s="176"/>
    </row>
    <row r="55" spans="1:10" s="18" customFormat="1">
      <c r="A55" s="19"/>
      <c r="I55" s="176"/>
      <c r="J55" s="176"/>
    </row>
    <row r="56" spans="1:10" s="18" customFormat="1">
      <c r="A56" s="19"/>
      <c r="I56" s="176"/>
      <c r="J56" s="176"/>
    </row>
    <row r="57" spans="1:10" s="18" customFormat="1">
      <c r="A57" s="19"/>
      <c r="I57" s="176"/>
      <c r="J57" s="176"/>
    </row>
    <row r="58" spans="1:10" s="18" customFormat="1">
      <c r="A58" s="19"/>
      <c r="I58" s="176"/>
      <c r="J58" s="176"/>
    </row>
    <row r="59" spans="1:10" s="18" customFormat="1">
      <c r="A59" s="19"/>
      <c r="I59" s="176"/>
      <c r="J59" s="176"/>
    </row>
    <row r="60" spans="1:10" s="18" customFormat="1">
      <c r="A60" s="19"/>
      <c r="I60" s="176"/>
      <c r="J60" s="176"/>
    </row>
    <row r="61" spans="1:10" s="18" customFormat="1">
      <c r="A61" s="19"/>
      <c r="I61" s="176"/>
      <c r="J61" s="176"/>
    </row>
    <row r="62" spans="1:10" s="18" customFormat="1">
      <c r="A62" s="19"/>
      <c r="I62" s="176"/>
      <c r="J62" s="176"/>
    </row>
    <row r="63" spans="1:10" s="18" customFormat="1">
      <c r="A63" s="19"/>
      <c r="I63" s="176"/>
      <c r="J63" s="176"/>
    </row>
    <row r="64" spans="1:10" s="18" customFormat="1">
      <c r="A64" s="19"/>
      <c r="I64" s="176"/>
      <c r="J64" s="176"/>
    </row>
    <row r="65" spans="1:10" s="18" customFormat="1">
      <c r="A65" s="19"/>
      <c r="I65" s="176"/>
      <c r="J65" s="176"/>
    </row>
    <row r="66" spans="1:10" s="18" customFormat="1">
      <c r="A66" s="19"/>
      <c r="I66" s="176"/>
      <c r="J66" s="176"/>
    </row>
    <row r="67" spans="1:10" s="18" customFormat="1">
      <c r="A67" s="19"/>
      <c r="I67" s="176"/>
      <c r="J67" s="176"/>
    </row>
    <row r="68" spans="1:10" s="18" customFormat="1">
      <c r="A68" s="19"/>
      <c r="I68" s="176"/>
      <c r="J68" s="176"/>
    </row>
    <row r="69" spans="1:10" s="18" customFormat="1">
      <c r="A69" s="19"/>
      <c r="I69" s="176"/>
      <c r="J69" s="176"/>
    </row>
    <row r="70" spans="1:10" s="18" customFormat="1">
      <c r="A70" s="19"/>
      <c r="I70" s="176"/>
      <c r="J70" s="176"/>
    </row>
    <row r="71" spans="1:10" s="18" customFormat="1">
      <c r="A71" s="19"/>
      <c r="I71" s="176"/>
      <c r="J71" s="176"/>
    </row>
    <row r="72" spans="1:10" s="18" customFormat="1">
      <c r="A72" s="19"/>
      <c r="I72" s="176"/>
      <c r="J72" s="176"/>
    </row>
    <row r="73" spans="1:10" s="18" customFormat="1">
      <c r="A73" s="19"/>
      <c r="I73" s="176"/>
      <c r="J73" s="176"/>
    </row>
    <row r="74" spans="1:10" s="18" customFormat="1">
      <c r="A74" s="19"/>
      <c r="I74" s="176"/>
      <c r="J74" s="176"/>
    </row>
    <row r="75" spans="1:10" s="18" customFormat="1">
      <c r="A75" s="19"/>
      <c r="I75" s="176"/>
      <c r="J75" s="176"/>
    </row>
    <row r="76" spans="1:10" s="18" customFormat="1">
      <c r="A76" s="19"/>
      <c r="I76" s="176"/>
      <c r="J76" s="176"/>
    </row>
    <row r="77" spans="1:10" s="18" customFormat="1">
      <c r="A77" s="19"/>
      <c r="I77" s="176"/>
      <c r="J77" s="176"/>
    </row>
    <row r="78" spans="1:10" s="18" customFormat="1">
      <c r="A78" s="19"/>
      <c r="I78" s="176"/>
      <c r="J78" s="176"/>
    </row>
    <row r="79" spans="1:10" s="18" customFormat="1">
      <c r="A79" s="19"/>
      <c r="I79" s="176"/>
      <c r="J79" s="176"/>
    </row>
    <row r="80" spans="1:10" s="18" customFormat="1">
      <c r="A80" s="19"/>
      <c r="I80" s="176"/>
      <c r="J80" s="176"/>
    </row>
    <row r="81" spans="1:10" s="18" customFormat="1">
      <c r="A81" s="19"/>
      <c r="I81" s="176"/>
      <c r="J81" s="176"/>
    </row>
    <row r="82" spans="1:10" s="18" customFormat="1">
      <c r="A82" s="19"/>
      <c r="I82" s="176"/>
      <c r="J82" s="176"/>
    </row>
    <row r="83" spans="1:10" s="18" customFormat="1">
      <c r="A83" s="19"/>
      <c r="I83" s="176"/>
      <c r="J83" s="176"/>
    </row>
    <row r="84" spans="1:10" s="18" customFormat="1">
      <c r="A84" s="19"/>
      <c r="I84" s="176"/>
      <c r="J84" s="176"/>
    </row>
    <row r="85" spans="1:10" s="18" customFormat="1">
      <c r="A85" s="19"/>
      <c r="I85" s="176"/>
      <c r="J85" s="176"/>
    </row>
    <row r="86" spans="1:10" s="18" customFormat="1">
      <c r="A86" s="19"/>
      <c r="I86" s="176"/>
      <c r="J86" s="176"/>
    </row>
    <row r="87" spans="1:10" s="18" customFormat="1">
      <c r="A87" s="19"/>
      <c r="I87" s="176"/>
      <c r="J87" s="176"/>
    </row>
    <row r="88" spans="1:10" s="18" customFormat="1">
      <c r="A88" s="19"/>
      <c r="I88" s="176"/>
      <c r="J88" s="176"/>
    </row>
    <row r="89" spans="1:10" s="18" customFormat="1">
      <c r="A89" s="19"/>
      <c r="I89" s="176"/>
      <c r="J89" s="176"/>
    </row>
    <row r="90" spans="1:10" s="18" customFormat="1">
      <c r="A90" s="19"/>
      <c r="I90" s="176"/>
      <c r="J90" s="176"/>
    </row>
    <row r="91" spans="1:10" s="18" customFormat="1">
      <c r="A91" s="19"/>
      <c r="I91" s="176"/>
      <c r="J91" s="176"/>
    </row>
    <row r="92" spans="1:10" s="18" customFormat="1">
      <c r="A92" s="19"/>
      <c r="I92" s="176"/>
      <c r="J92" s="176"/>
    </row>
    <row r="93" spans="1:10" s="18" customFormat="1">
      <c r="A93" s="19"/>
      <c r="I93" s="176"/>
      <c r="J93" s="176"/>
    </row>
    <row r="94" spans="1:10" s="18" customFormat="1">
      <c r="A94" s="19"/>
      <c r="I94" s="176"/>
      <c r="J94" s="176"/>
    </row>
    <row r="95" spans="1:10" s="18" customFormat="1">
      <c r="A95" s="19"/>
      <c r="I95" s="176"/>
      <c r="J95" s="176"/>
    </row>
    <row r="96" spans="1:10" s="18" customFormat="1">
      <c r="A96" s="19"/>
      <c r="I96" s="176"/>
      <c r="J96" s="176"/>
    </row>
    <row r="97" spans="1:10" s="18" customFormat="1">
      <c r="A97" s="19"/>
      <c r="I97" s="176"/>
      <c r="J97" s="176"/>
    </row>
    <row r="98" spans="1:10" s="18" customFormat="1">
      <c r="A98" s="19"/>
      <c r="I98" s="176"/>
      <c r="J98" s="176"/>
    </row>
    <row r="99" spans="1:10" s="18" customFormat="1">
      <c r="A99" s="19"/>
      <c r="I99" s="176"/>
      <c r="J99" s="176"/>
    </row>
    <row r="100" spans="1:10" s="18" customFormat="1">
      <c r="A100" s="19"/>
      <c r="I100" s="176"/>
      <c r="J100" s="176"/>
    </row>
    <row r="101" spans="1:10" s="18" customFormat="1">
      <c r="A101" s="19"/>
      <c r="I101" s="176"/>
      <c r="J101" s="176"/>
    </row>
    <row r="102" spans="1:10" s="18" customFormat="1">
      <c r="A102" s="19"/>
      <c r="I102" s="176"/>
      <c r="J102" s="176"/>
    </row>
    <row r="103" spans="1:10" s="18" customFormat="1">
      <c r="A103" s="19"/>
      <c r="I103" s="176"/>
      <c r="J103" s="176"/>
    </row>
    <row r="104" spans="1:10" s="18" customFormat="1">
      <c r="A104" s="19"/>
      <c r="I104" s="176"/>
      <c r="J104" s="176"/>
    </row>
    <row r="105" spans="1:10" s="18" customFormat="1">
      <c r="A105" s="19"/>
      <c r="I105" s="176"/>
      <c r="J105" s="176"/>
    </row>
    <row r="106" spans="1:10" s="18" customFormat="1">
      <c r="A106" s="19"/>
      <c r="I106" s="176"/>
      <c r="J106" s="176"/>
    </row>
    <row r="107" spans="1:10" s="18" customFormat="1">
      <c r="A107" s="19"/>
      <c r="I107" s="176"/>
      <c r="J107" s="176"/>
    </row>
    <row r="108" spans="1:10" s="18" customFormat="1">
      <c r="A108" s="19"/>
      <c r="I108" s="176"/>
      <c r="J108" s="176"/>
    </row>
    <row r="109" spans="1:10" s="18" customFormat="1">
      <c r="A109" s="19"/>
      <c r="I109" s="176"/>
      <c r="J109" s="176"/>
    </row>
    <row r="110" spans="1:10" s="18" customFormat="1">
      <c r="A110" s="19"/>
      <c r="I110" s="176"/>
      <c r="J110" s="176"/>
    </row>
    <row r="111" spans="1:10" s="18" customFormat="1">
      <c r="A111" s="19"/>
      <c r="I111" s="176"/>
      <c r="J111" s="176"/>
    </row>
    <row r="112" spans="1:10" s="18" customFormat="1">
      <c r="A112" s="19"/>
      <c r="I112" s="176"/>
      <c r="J112" s="176"/>
    </row>
    <row r="113" spans="1:10" s="18" customFormat="1">
      <c r="A113" s="19"/>
      <c r="I113" s="176"/>
      <c r="J113" s="176"/>
    </row>
    <row r="114" spans="1:10" s="18" customFormat="1">
      <c r="A114" s="19"/>
      <c r="I114" s="176"/>
      <c r="J114" s="176"/>
    </row>
    <row r="115" spans="1:10" s="18" customFormat="1">
      <c r="A115" s="19"/>
      <c r="I115" s="176"/>
      <c r="J115" s="176"/>
    </row>
    <row r="116" spans="1:10" s="18" customFormat="1">
      <c r="A116" s="19"/>
      <c r="I116" s="176"/>
      <c r="J116" s="176"/>
    </row>
    <row r="117" spans="1:10" s="18" customFormat="1">
      <c r="A117" s="19"/>
      <c r="I117" s="176"/>
      <c r="J117" s="176"/>
    </row>
    <row r="118" spans="1:10" s="18" customFormat="1">
      <c r="A118" s="19"/>
      <c r="I118" s="176"/>
      <c r="J118" s="176"/>
    </row>
    <row r="119" spans="1:10" s="18" customFormat="1">
      <c r="A119" s="19"/>
      <c r="I119" s="176"/>
      <c r="J119" s="176"/>
    </row>
    <row r="120" spans="1:10" s="18" customFormat="1">
      <c r="A120" s="19"/>
      <c r="I120" s="176"/>
      <c r="J120" s="176"/>
    </row>
    <row r="121" spans="1:10" s="18" customFormat="1">
      <c r="A121" s="19"/>
      <c r="I121" s="176"/>
      <c r="J121" s="176"/>
    </row>
    <row r="122" spans="1:10" s="18" customFormat="1">
      <c r="A122" s="19"/>
      <c r="I122" s="176"/>
      <c r="J122" s="176"/>
    </row>
    <row r="123" spans="1:10" s="18" customFormat="1">
      <c r="A123" s="19"/>
      <c r="I123" s="176"/>
      <c r="J123" s="176"/>
    </row>
    <row r="124" spans="1:10" s="18" customFormat="1">
      <c r="A124" s="19"/>
      <c r="I124" s="176"/>
      <c r="J124" s="176"/>
    </row>
    <row r="125" spans="1:10" s="18" customFormat="1">
      <c r="A125" s="19"/>
      <c r="I125" s="176"/>
      <c r="J125" s="176"/>
    </row>
    <row r="126" spans="1:10" s="18" customFormat="1">
      <c r="A126" s="19"/>
      <c r="I126" s="176"/>
      <c r="J126" s="176"/>
    </row>
    <row r="127" spans="1:10" s="18" customFormat="1">
      <c r="A127" s="19"/>
      <c r="I127" s="176"/>
      <c r="J127" s="176"/>
    </row>
    <row r="128" spans="1:10" s="18" customFormat="1">
      <c r="A128" s="19"/>
      <c r="I128" s="176"/>
      <c r="J128" s="176"/>
    </row>
    <row r="129" spans="1:10" s="18" customFormat="1">
      <c r="A129" s="19"/>
      <c r="I129" s="176"/>
      <c r="J129" s="176"/>
    </row>
    <row r="130" spans="1:10" s="18" customFormat="1">
      <c r="A130" s="19"/>
      <c r="I130" s="176"/>
      <c r="J130" s="176"/>
    </row>
    <row r="131" spans="1:10" s="18" customFormat="1">
      <c r="A131" s="19"/>
      <c r="I131" s="176"/>
      <c r="J131" s="176"/>
    </row>
    <row r="132" spans="1:10" s="18" customFormat="1">
      <c r="A132" s="19"/>
      <c r="I132" s="176"/>
      <c r="J132" s="176"/>
    </row>
    <row r="133" spans="1:10" s="18" customFormat="1">
      <c r="A133" s="19"/>
      <c r="I133" s="176"/>
      <c r="J133" s="176"/>
    </row>
    <row r="134" spans="1:10" s="18" customFormat="1">
      <c r="A134" s="19"/>
      <c r="I134" s="176"/>
      <c r="J134" s="176"/>
    </row>
    <row r="135" spans="1:10" s="18" customFormat="1">
      <c r="A135" s="19"/>
      <c r="I135" s="176"/>
      <c r="J135" s="176"/>
    </row>
    <row r="136" spans="1:10" s="18" customFormat="1">
      <c r="A136" s="19"/>
      <c r="I136" s="176"/>
      <c r="J136" s="176"/>
    </row>
    <row r="137" spans="1:10" s="18" customFormat="1">
      <c r="A137" s="19"/>
      <c r="I137" s="176"/>
      <c r="J137" s="176"/>
    </row>
    <row r="138" spans="1:10" s="18" customFormat="1">
      <c r="A138" s="19"/>
      <c r="I138" s="176"/>
      <c r="J138" s="176"/>
    </row>
    <row r="139" spans="1:10" s="18" customFormat="1">
      <c r="A139" s="19"/>
      <c r="I139" s="176"/>
      <c r="J139" s="176"/>
    </row>
    <row r="140" spans="1:10" s="18" customFormat="1">
      <c r="A140" s="19"/>
      <c r="I140" s="176"/>
      <c r="J140" s="176"/>
    </row>
    <row r="141" spans="1:10" s="18" customFormat="1">
      <c r="A141" s="19"/>
      <c r="I141" s="176"/>
      <c r="J141" s="176"/>
    </row>
    <row r="142" spans="1:10" s="18" customFormat="1">
      <c r="A142" s="19"/>
      <c r="I142" s="176"/>
      <c r="J142" s="176"/>
    </row>
    <row r="143" spans="1:10" s="18" customFormat="1">
      <c r="A143" s="19"/>
      <c r="I143" s="176"/>
      <c r="J143" s="176"/>
    </row>
    <row r="144" spans="1:10" s="18" customFormat="1">
      <c r="A144" s="19"/>
      <c r="I144" s="176"/>
      <c r="J144" s="176"/>
    </row>
    <row r="145" spans="1:10" s="18" customFormat="1">
      <c r="A145" s="19"/>
      <c r="I145" s="176"/>
      <c r="J145" s="176"/>
    </row>
    <row r="146" spans="1:10" s="18" customFormat="1">
      <c r="A146" s="19"/>
      <c r="I146" s="176"/>
      <c r="J146" s="176"/>
    </row>
    <row r="147" spans="1:10" s="18" customFormat="1">
      <c r="A147" s="19"/>
      <c r="I147" s="176"/>
      <c r="J147" s="176"/>
    </row>
    <row r="148" spans="1:10" s="18" customFormat="1">
      <c r="A148" s="19"/>
      <c r="I148" s="176"/>
      <c r="J148" s="176"/>
    </row>
    <row r="149" spans="1:10" s="18" customFormat="1">
      <c r="A149" s="19"/>
      <c r="I149" s="176"/>
      <c r="J149" s="176"/>
    </row>
    <row r="150" spans="1:10" s="18" customFormat="1">
      <c r="A150" s="19"/>
      <c r="I150" s="176"/>
      <c r="J150" s="176"/>
    </row>
    <row r="151" spans="1:10" s="18" customFormat="1">
      <c r="A151" s="19"/>
      <c r="I151" s="176"/>
      <c r="J151" s="176"/>
    </row>
    <row r="152" spans="1:10" s="18" customFormat="1">
      <c r="A152" s="19"/>
      <c r="I152" s="176"/>
      <c r="J152" s="176"/>
    </row>
    <row r="153" spans="1:10" s="18" customFormat="1">
      <c r="A153" s="19"/>
      <c r="I153" s="176"/>
      <c r="J153" s="176"/>
    </row>
    <row r="154" spans="1:10" s="18" customFormat="1">
      <c r="A154" s="19"/>
      <c r="I154" s="176"/>
      <c r="J154" s="176"/>
    </row>
    <row r="155" spans="1:10" s="18" customFormat="1">
      <c r="A155" s="19"/>
      <c r="I155" s="176"/>
      <c r="J155" s="176"/>
    </row>
    <row r="156" spans="1:10" s="18" customFormat="1">
      <c r="A156" s="19"/>
      <c r="I156" s="176"/>
      <c r="J156" s="176"/>
    </row>
    <row r="157" spans="1:10" s="18" customFormat="1">
      <c r="A157" s="19"/>
      <c r="I157" s="176"/>
      <c r="J157" s="176"/>
    </row>
    <row r="158" spans="1:10" s="18" customFormat="1">
      <c r="A158" s="19"/>
      <c r="I158" s="176"/>
      <c r="J158" s="176"/>
    </row>
    <row r="159" spans="1:10" s="18" customFormat="1">
      <c r="A159" s="19"/>
      <c r="I159" s="176"/>
      <c r="J159" s="176"/>
    </row>
    <row r="160" spans="1:10" s="18" customFormat="1">
      <c r="A160" s="19"/>
      <c r="I160" s="176"/>
      <c r="J160" s="176"/>
    </row>
    <row r="161" spans="1:10" s="18" customFormat="1">
      <c r="A161" s="19"/>
      <c r="I161" s="176"/>
      <c r="J161" s="176"/>
    </row>
    <row r="162" spans="1:10" s="18" customFormat="1">
      <c r="A162" s="19"/>
      <c r="I162" s="176"/>
      <c r="J162" s="176"/>
    </row>
    <row r="163" spans="1:10" s="18" customFormat="1">
      <c r="A163" s="19"/>
      <c r="I163" s="176"/>
      <c r="J163" s="176"/>
    </row>
    <row r="164" spans="1:10" s="18" customFormat="1">
      <c r="A164" s="19"/>
      <c r="I164" s="176"/>
      <c r="J164" s="176"/>
    </row>
    <row r="165" spans="1:10" s="18" customFormat="1">
      <c r="A165" s="19"/>
      <c r="I165" s="176"/>
      <c r="J165" s="176"/>
    </row>
    <row r="166" spans="1:10" s="18" customFormat="1">
      <c r="A166" s="19"/>
      <c r="I166" s="176"/>
      <c r="J166" s="176"/>
    </row>
    <row r="167" spans="1:10" s="18" customFormat="1">
      <c r="A167" s="19"/>
      <c r="I167" s="176"/>
      <c r="J167" s="176"/>
    </row>
    <row r="168" spans="1:10" s="18" customFormat="1">
      <c r="A168" s="19"/>
      <c r="I168" s="176"/>
      <c r="J168" s="176"/>
    </row>
    <row r="169" spans="1:10" s="18" customFormat="1">
      <c r="A169" s="19"/>
      <c r="I169" s="176"/>
      <c r="J169" s="176"/>
    </row>
    <row r="170" spans="1:10" s="18" customFormat="1">
      <c r="A170" s="19"/>
      <c r="I170" s="176"/>
      <c r="J170" s="176"/>
    </row>
    <row r="171" spans="1:10" s="18" customFormat="1">
      <c r="A171" s="19"/>
      <c r="I171" s="176"/>
      <c r="J171" s="176"/>
    </row>
    <row r="172" spans="1:10" s="18" customFormat="1">
      <c r="A172" s="19"/>
      <c r="I172" s="176"/>
      <c r="J172" s="176"/>
    </row>
    <row r="173" spans="1:10" s="18" customFormat="1">
      <c r="A173" s="19"/>
      <c r="I173" s="176"/>
      <c r="J173" s="176"/>
    </row>
    <row r="174" spans="1:10" s="18" customFormat="1">
      <c r="A174" s="19"/>
      <c r="I174" s="176"/>
      <c r="J174" s="176"/>
    </row>
    <row r="175" spans="1:10" s="18" customFormat="1">
      <c r="A175" s="19"/>
      <c r="I175" s="176"/>
      <c r="J175" s="176"/>
    </row>
    <row r="176" spans="1:10" s="18" customFormat="1">
      <c r="A176" s="19"/>
      <c r="I176" s="176"/>
      <c r="J176" s="176"/>
    </row>
    <row r="177" spans="1:10" s="18" customFormat="1">
      <c r="A177" s="19"/>
      <c r="I177" s="176"/>
      <c r="J177" s="176"/>
    </row>
    <row r="178" spans="1:10" s="18" customFormat="1">
      <c r="A178" s="19"/>
      <c r="I178" s="176"/>
      <c r="J178" s="176"/>
    </row>
    <row r="179" spans="1:10" s="18" customFormat="1">
      <c r="A179" s="19"/>
      <c r="I179" s="176"/>
      <c r="J179" s="176"/>
    </row>
    <row r="180" spans="1:10" s="18" customFormat="1">
      <c r="A180" s="19"/>
      <c r="I180" s="176"/>
      <c r="J180" s="176"/>
    </row>
    <row r="181" spans="1:10" s="18" customFormat="1">
      <c r="A181" s="19"/>
      <c r="I181" s="176"/>
      <c r="J181" s="176"/>
    </row>
    <row r="182" spans="1:10" s="18" customFormat="1">
      <c r="A182" s="19"/>
      <c r="I182" s="176"/>
      <c r="J182" s="176"/>
    </row>
    <row r="183" spans="1:10" s="18" customFormat="1">
      <c r="A183" s="19"/>
      <c r="I183" s="176"/>
      <c r="J183" s="176"/>
    </row>
    <row r="184" spans="1:10" s="18" customFormat="1">
      <c r="A184" s="19"/>
      <c r="I184" s="176"/>
      <c r="J184" s="176"/>
    </row>
    <row r="185" spans="1:10" s="18" customFormat="1">
      <c r="A185" s="19"/>
      <c r="I185" s="176"/>
      <c r="J185" s="176"/>
    </row>
    <row r="186" spans="1:10" s="18" customFormat="1">
      <c r="A186" s="19"/>
      <c r="I186" s="176"/>
      <c r="J186" s="176"/>
    </row>
    <row r="187" spans="1:10" s="18" customFormat="1">
      <c r="A187" s="19"/>
      <c r="I187" s="176"/>
      <c r="J187" s="176"/>
    </row>
    <row r="188" spans="1:10" s="18" customFormat="1">
      <c r="A188" s="19"/>
      <c r="I188" s="176"/>
      <c r="J188" s="176"/>
    </row>
    <row r="189" spans="1:10" s="18" customFormat="1">
      <c r="A189" s="19"/>
      <c r="I189" s="176"/>
      <c r="J189" s="176"/>
    </row>
    <row r="190" spans="1:10" s="18" customFormat="1">
      <c r="A190" s="19"/>
      <c r="I190" s="176"/>
      <c r="J190" s="176"/>
    </row>
    <row r="191" spans="1:10" s="18" customFormat="1">
      <c r="A191" s="19"/>
      <c r="I191" s="176"/>
      <c r="J191" s="176"/>
    </row>
    <row r="192" spans="1:10" s="18" customFormat="1">
      <c r="A192" s="19"/>
      <c r="I192" s="176"/>
      <c r="J192" s="176"/>
    </row>
    <row r="193" spans="1:10" s="18" customFormat="1">
      <c r="A193" s="19"/>
      <c r="I193" s="176"/>
      <c r="J193" s="176"/>
    </row>
    <row r="194" spans="1:10" s="18" customFormat="1">
      <c r="A194" s="19"/>
      <c r="I194" s="176"/>
      <c r="J194" s="176"/>
    </row>
    <row r="195" spans="1:10" s="18" customFormat="1">
      <c r="A195" s="19"/>
      <c r="I195" s="176"/>
      <c r="J195" s="176"/>
    </row>
    <row r="196" spans="1:10" s="18" customFormat="1">
      <c r="A196" s="19"/>
      <c r="I196" s="176"/>
      <c r="J196" s="176"/>
    </row>
    <row r="197" spans="1:10" s="18" customFormat="1">
      <c r="A197" s="19"/>
      <c r="I197" s="176"/>
      <c r="J197" s="176"/>
    </row>
    <row r="198" spans="1:10" s="18" customFormat="1">
      <c r="A198" s="19"/>
      <c r="I198" s="176"/>
      <c r="J198" s="176"/>
    </row>
  </sheetData>
  <mergeCells count="12">
    <mergeCell ref="A2:H2"/>
    <mergeCell ref="C48:D48"/>
    <mergeCell ref="F48:H48"/>
    <mergeCell ref="A7:H7"/>
    <mergeCell ref="A18:H18"/>
    <mergeCell ref="C47:D47"/>
    <mergeCell ref="F47:H47"/>
    <mergeCell ref="A3:H3"/>
    <mergeCell ref="A4:A5"/>
    <mergeCell ref="B4:B5"/>
    <mergeCell ref="C4:D4"/>
    <mergeCell ref="E4:H4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66" fitToHeight="8" orientation="landscape" verticalDpi="300" r:id="rId1"/>
  <headerFooter alignWithMargins="0"/>
  <rowBreaks count="1" manualBreakCount="1">
    <brk id="2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1"/>
  <sheetViews>
    <sheetView view="pageBreakPreview" topLeftCell="A15" zoomScale="75" zoomScaleNormal="75" zoomScaleSheetLayoutView="75" workbookViewId="0">
      <selection activeCell="F46" sqref="F46"/>
    </sheetView>
  </sheetViews>
  <sheetFormatPr defaultColWidth="9.140625" defaultRowHeight="18.75"/>
  <cols>
    <col min="1" max="1" width="88" style="14" customWidth="1"/>
    <col min="2" max="2" width="15" style="14" customWidth="1"/>
    <col min="3" max="7" width="20.42578125" style="14" customWidth="1"/>
    <col min="8" max="8" width="18.42578125" style="14" customWidth="1"/>
    <col min="9" max="16384" width="9.140625" style="14"/>
  </cols>
  <sheetData>
    <row r="1" spans="1:8" ht="20.25">
      <c r="H1" s="90" t="s">
        <v>344</v>
      </c>
    </row>
    <row r="2" spans="1:8" ht="22.5">
      <c r="A2" s="405" t="s">
        <v>222</v>
      </c>
      <c r="B2" s="405"/>
      <c r="C2" s="405"/>
      <c r="D2" s="405"/>
      <c r="E2" s="405"/>
      <c r="F2" s="405"/>
      <c r="G2" s="405"/>
      <c r="H2" s="405"/>
    </row>
    <row r="3" spans="1:8">
      <c r="A3" s="31"/>
      <c r="B3" s="31"/>
      <c r="C3" s="31"/>
      <c r="D3" s="31"/>
      <c r="E3" s="199"/>
      <c r="F3" s="31"/>
      <c r="G3" s="31"/>
      <c r="H3" s="31" t="s">
        <v>442</v>
      </c>
    </row>
    <row r="4" spans="1:8" ht="48" customHeight="1">
      <c r="A4" s="403" t="s">
        <v>154</v>
      </c>
      <c r="B4" s="441" t="s">
        <v>0</v>
      </c>
      <c r="C4" s="403" t="s">
        <v>277</v>
      </c>
      <c r="D4" s="403"/>
      <c r="E4" s="413" t="s">
        <v>434</v>
      </c>
      <c r="F4" s="413"/>
      <c r="G4" s="413"/>
      <c r="H4" s="413"/>
    </row>
    <row r="5" spans="1:8" ht="56.25" customHeight="1">
      <c r="A5" s="403"/>
      <c r="B5" s="441"/>
      <c r="C5" s="143" t="s">
        <v>444</v>
      </c>
      <c r="D5" s="143" t="s">
        <v>440</v>
      </c>
      <c r="E5" s="143" t="s">
        <v>145</v>
      </c>
      <c r="F5" s="143" t="s">
        <v>141</v>
      </c>
      <c r="G5" s="145" t="s">
        <v>151</v>
      </c>
      <c r="H5" s="145" t="s">
        <v>152</v>
      </c>
    </row>
    <row r="6" spans="1:8" ht="22.5" customHeight="1">
      <c r="A6" s="145">
        <v>1</v>
      </c>
      <c r="B6" s="148">
        <v>2</v>
      </c>
      <c r="C6" s="145">
        <v>3</v>
      </c>
      <c r="D6" s="148">
        <v>4</v>
      </c>
      <c r="E6" s="145">
        <v>5</v>
      </c>
      <c r="F6" s="148">
        <v>6</v>
      </c>
      <c r="G6" s="145">
        <v>7</v>
      </c>
      <c r="H6" s="148">
        <v>8</v>
      </c>
    </row>
    <row r="7" spans="1:8" ht="27.75" customHeight="1">
      <c r="A7" s="68" t="s">
        <v>233</v>
      </c>
      <c r="B7" s="70"/>
      <c r="C7" s="70"/>
      <c r="D7" s="70"/>
      <c r="E7" s="70"/>
      <c r="F7" s="70"/>
      <c r="G7" s="70"/>
      <c r="H7" s="71"/>
    </row>
    <row r="8" spans="1:8" s="183" customFormat="1" ht="30" customHeight="1">
      <c r="A8" s="72" t="s">
        <v>208</v>
      </c>
      <c r="B8" s="73">
        <v>3000</v>
      </c>
      <c r="C8" s="60">
        <f t="shared" ref="C8:F8" si="0">SUM(C9:C10,C12:C17)</f>
        <v>33191</v>
      </c>
      <c r="D8" s="60">
        <f t="shared" si="0"/>
        <v>32001</v>
      </c>
      <c r="E8" s="60">
        <f t="shared" si="0"/>
        <v>31590</v>
      </c>
      <c r="F8" s="60">
        <f t="shared" si="0"/>
        <v>32001</v>
      </c>
      <c r="G8" s="128">
        <f t="shared" ref="G8" si="1">IF(F8="(    )",0,F8)-IF(E8="(    )",0,E8)</f>
        <v>411</v>
      </c>
      <c r="H8" s="113">
        <f t="shared" ref="H8" si="2">IF(IF(E8="(    )",0,E8)=0,0,IF(F8="(    )",0,F8)/IF(E8="(    )",0,E8))*100</f>
        <v>101.30104463437797</v>
      </c>
    </row>
    <row r="9" spans="1:8" ht="27.75" customHeight="1">
      <c r="A9" s="62" t="s">
        <v>307</v>
      </c>
      <c r="B9" s="63">
        <v>3010</v>
      </c>
      <c r="C9" s="64">
        <v>31928</v>
      </c>
      <c r="D9" s="64">
        <v>31519</v>
      </c>
      <c r="E9" s="64">
        <v>30630</v>
      </c>
      <c r="F9" s="64">
        <v>31519</v>
      </c>
      <c r="G9" s="277">
        <f t="shared" ref="G9:G68" si="3">IF(F9="(    )",0,F9)-IF(E9="(    )",0,E9)</f>
        <v>889</v>
      </c>
      <c r="H9" s="117">
        <f t="shared" ref="H9:H68" si="4">IF(IF(E9="(    )",0,E9)=0,0,IF(F9="(    )",0,F9)/IF(E9="(    )",0,E9))*100</f>
        <v>102.90238328436175</v>
      </c>
    </row>
    <row r="10" spans="1:8" ht="27.75" customHeight="1">
      <c r="A10" s="62" t="s">
        <v>223</v>
      </c>
      <c r="B10" s="63">
        <v>3020</v>
      </c>
      <c r="C10" s="64"/>
      <c r="D10" s="64"/>
      <c r="E10" s="64"/>
      <c r="F10" s="64"/>
      <c r="G10" s="277">
        <f t="shared" si="3"/>
        <v>0</v>
      </c>
      <c r="H10" s="117">
        <f t="shared" si="4"/>
        <v>0</v>
      </c>
    </row>
    <row r="11" spans="1:8" ht="27.75" customHeight="1">
      <c r="A11" s="62" t="s">
        <v>224</v>
      </c>
      <c r="B11" s="63">
        <v>3021</v>
      </c>
      <c r="C11" s="64"/>
      <c r="D11" s="64"/>
      <c r="E11" s="64"/>
      <c r="F11" s="64"/>
      <c r="G11" s="277">
        <f t="shared" si="3"/>
        <v>0</v>
      </c>
      <c r="H11" s="117">
        <f t="shared" si="4"/>
        <v>0</v>
      </c>
    </row>
    <row r="12" spans="1:8" ht="27.75" customHeight="1">
      <c r="A12" s="62" t="s">
        <v>306</v>
      </c>
      <c r="B12" s="63">
        <v>3030</v>
      </c>
      <c r="C12" s="64"/>
      <c r="D12" s="64"/>
      <c r="E12" s="64"/>
      <c r="F12" s="64"/>
      <c r="G12" s="277">
        <f t="shared" si="3"/>
        <v>0</v>
      </c>
      <c r="H12" s="117">
        <f t="shared" si="4"/>
        <v>0</v>
      </c>
    </row>
    <row r="13" spans="1:8" ht="27.75" customHeight="1">
      <c r="A13" s="62" t="s">
        <v>413</v>
      </c>
      <c r="B13" s="63">
        <v>3040</v>
      </c>
      <c r="C13" s="64"/>
      <c r="D13" s="64"/>
      <c r="E13" s="64"/>
      <c r="F13" s="64"/>
      <c r="G13" s="277">
        <f t="shared" si="3"/>
        <v>0</v>
      </c>
      <c r="H13" s="117">
        <f t="shared" si="4"/>
        <v>0</v>
      </c>
    </row>
    <row r="14" spans="1:8" ht="27.75" customHeight="1">
      <c r="A14" s="62" t="s">
        <v>209</v>
      </c>
      <c r="B14" s="63">
        <v>3050</v>
      </c>
      <c r="C14" s="64"/>
      <c r="D14" s="64"/>
      <c r="E14" s="64"/>
      <c r="F14" s="64"/>
      <c r="G14" s="277">
        <f t="shared" si="3"/>
        <v>0</v>
      </c>
      <c r="H14" s="117">
        <f t="shared" si="4"/>
        <v>0</v>
      </c>
    </row>
    <row r="15" spans="1:8" ht="27.75" customHeight="1">
      <c r="A15" s="62" t="s">
        <v>455</v>
      </c>
      <c r="B15" s="63">
        <v>3060</v>
      </c>
      <c r="C15" s="64"/>
      <c r="D15" s="64"/>
      <c r="E15" s="64"/>
      <c r="F15" s="64"/>
      <c r="G15" s="277">
        <f t="shared" si="3"/>
        <v>0</v>
      </c>
      <c r="H15" s="117">
        <f t="shared" si="4"/>
        <v>0</v>
      </c>
    </row>
    <row r="16" spans="1:8" ht="46.5" customHeight="1">
      <c r="A16" s="62" t="s">
        <v>368</v>
      </c>
      <c r="B16" s="63">
        <v>3070</v>
      </c>
      <c r="C16" s="64"/>
      <c r="D16" s="64"/>
      <c r="E16" s="64"/>
      <c r="F16" s="64"/>
      <c r="G16" s="277">
        <f t="shared" si="3"/>
        <v>0</v>
      </c>
      <c r="H16" s="117">
        <f t="shared" si="4"/>
        <v>0</v>
      </c>
    </row>
    <row r="17" spans="1:8" ht="31.5" customHeight="1">
      <c r="A17" s="62" t="s">
        <v>308</v>
      </c>
      <c r="B17" s="63">
        <v>3080</v>
      </c>
      <c r="C17" s="64">
        <v>1263</v>
      </c>
      <c r="D17" s="64">
        <f>'Розшифровка до Руху'!E8</f>
        <v>482</v>
      </c>
      <c r="E17" s="207">
        <f>'Розшифровка до Руху'!D8</f>
        <v>960</v>
      </c>
      <c r="F17" s="207">
        <f>'Розшифровка до Руху'!E8</f>
        <v>482</v>
      </c>
      <c r="G17" s="277">
        <f t="shared" si="3"/>
        <v>-478</v>
      </c>
      <c r="H17" s="117">
        <f t="shared" si="4"/>
        <v>50.208333333333336</v>
      </c>
    </row>
    <row r="18" spans="1:8" s="183" customFormat="1" ht="30" customHeight="1">
      <c r="A18" s="72" t="s">
        <v>217</v>
      </c>
      <c r="B18" s="73">
        <v>3100</v>
      </c>
      <c r="C18" s="60">
        <f>SUM(C19:C21,C32:C33)</f>
        <v>-33035</v>
      </c>
      <c r="D18" s="60">
        <f t="shared" ref="D18:F18" si="5">SUM(D19:D21,D32:D33)</f>
        <v>-31403</v>
      </c>
      <c r="E18" s="60">
        <f t="shared" si="5"/>
        <v>-31864</v>
      </c>
      <c r="F18" s="60">
        <f t="shared" si="5"/>
        <v>-31403</v>
      </c>
      <c r="G18" s="128">
        <f t="shared" si="3"/>
        <v>461</v>
      </c>
      <c r="H18" s="113">
        <f t="shared" si="4"/>
        <v>98.553226211398453</v>
      </c>
    </row>
    <row r="19" spans="1:8" ht="27.75" customHeight="1">
      <c r="A19" s="205" t="s">
        <v>212</v>
      </c>
      <c r="B19" s="206">
        <v>3110</v>
      </c>
      <c r="C19" s="64">
        <v>-8332</v>
      </c>
      <c r="D19" s="64">
        <v>-7017</v>
      </c>
      <c r="E19" s="64">
        <v>-7137</v>
      </c>
      <c r="F19" s="64">
        <v>-7017</v>
      </c>
      <c r="G19" s="277">
        <f t="shared" si="3"/>
        <v>120</v>
      </c>
      <c r="H19" s="117">
        <f t="shared" si="4"/>
        <v>98.318621269440939</v>
      </c>
    </row>
    <row r="20" spans="1:8" ht="27.75" customHeight="1">
      <c r="A20" s="62" t="s">
        <v>213</v>
      </c>
      <c r="B20" s="63">
        <v>3120</v>
      </c>
      <c r="C20" s="64">
        <v>-14513</v>
      </c>
      <c r="D20" s="64">
        <v>-14571</v>
      </c>
      <c r="E20" s="64">
        <v>-14457</v>
      </c>
      <c r="F20" s="64">
        <v>-14571</v>
      </c>
      <c r="G20" s="277">
        <f t="shared" si="3"/>
        <v>-114</v>
      </c>
      <c r="H20" s="117">
        <f t="shared" si="4"/>
        <v>100.78854534135712</v>
      </c>
    </row>
    <row r="21" spans="1:8" ht="42" customHeight="1">
      <c r="A21" s="62" t="s">
        <v>225</v>
      </c>
      <c r="B21" s="63">
        <v>3130</v>
      </c>
      <c r="C21" s="64">
        <f>SUM(C22:C31)</f>
        <v>-10190</v>
      </c>
      <c r="D21" s="64">
        <f t="shared" ref="D21:F21" si="6">SUM(D22:D31)</f>
        <v>-9777</v>
      </c>
      <c r="E21" s="64">
        <f t="shared" si="6"/>
        <v>-10262</v>
      </c>
      <c r="F21" s="64">
        <f t="shared" si="6"/>
        <v>-9777</v>
      </c>
      <c r="G21" s="277">
        <f t="shared" si="3"/>
        <v>485</v>
      </c>
      <c r="H21" s="117">
        <f t="shared" si="4"/>
        <v>95.273825764958104</v>
      </c>
    </row>
    <row r="22" spans="1:8" ht="27.75" customHeight="1">
      <c r="A22" s="62" t="s">
        <v>214</v>
      </c>
      <c r="B22" s="63">
        <v>3131</v>
      </c>
      <c r="C22" s="64">
        <v>-3</v>
      </c>
      <c r="D22" s="64">
        <v>-3</v>
      </c>
      <c r="E22" s="64">
        <v>-3</v>
      </c>
      <c r="F22" s="64">
        <v>-3</v>
      </c>
      <c r="G22" s="277">
        <f t="shared" si="3"/>
        <v>0</v>
      </c>
      <c r="H22" s="117">
        <f t="shared" si="4"/>
        <v>100</v>
      </c>
    </row>
    <row r="23" spans="1:8" ht="27.75" customHeight="1">
      <c r="A23" s="62" t="s">
        <v>215</v>
      </c>
      <c r="B23" s="63">
        <v>3132</v>
      </c>
      <c r="C23" s="64">
        <v>-2768</v>
      </c>
      <c r="D23" s="64">
        <v>-2155</v>
      </c>
      <c r="E23" s="64">
        <v>-2802</v>
      </c>
      <c r="F23" s="64">
        <v>-2155</v>
      </c>
      <c r="G23" s="277">
        <f t="shared" si="3"/>
        <v>647</v>
      </c>
      <c r="H23" s="117">
        <f t="shared" si="4"/>
        <v>76.909350463954311</v>
      </c>
    </row>
    <row r="24" spans="1:8" ht="27.75" customHeight="1">
      <c r="A24" s="62" t="s">
        <v>70</v>
      </c>
      <c r="B24" s="63">
        <v>3133</v>
      </c>
      <c r="C24" s="64">
        <v>-3246</v>
      </c>
      <c r="D24" s="64">
        <v>-3360</v>
      </c>
      <c r="E24" s="64">
        <v>-3232</v>
      </c>
      <c r="F24" s="64">
        <v>-3360</v>
      </c>
      <c r="G24" s="277">
        <f t="shared" si="3"/>
        <v>-128</v>
      </c>
      <c r="H24" s="117">
        <f t="shared" si="4"/>
        <v>103.96039603960396</v>
      </c>
    </row>
    <row r="25" spans="1:8" ht="27.75" customHeight="1">
      <c r="A25" s="62" t="s">
        <v>71</v>
      </c>
      <c r="B25" s="63">
        <v>3134</v>
      </c>
      <c r="C25" s="64" t="s">
        <v>186</v>
      </c>
      <c r="D25" s="64" t="s">
        <v>186</v>
      </c>
      <c r="E25" s="64" t="s">
        <v>186</v>
      </c>
      <c r="F25" s="64" t="s">
        <v>186</v>
      </c>
      <c r="G25" s="277">
        <f t="shared" si="3"/>
        <v>0</v>
      </c>
      <c r="H25" s="117">
        <f t="shared" si="4"/>
        <v>0</v>
      </c>
    </row>
    <row r="26" spans="1:8" ht="27.75" customHeight="1">
      <c r="A26" s="62" t="s">
        <v>288</v>
      </c>
      <c r="B26" s="63">
        <v>3135</v>
      </c>
      <c r="C26" s="64">
        <v>-3</v>
      </c>
      <c r="D26" s="64">
        <v>-2</v>
      </c>
      <c r="E26" s="64">
        <v>-4</v>
      </c>
      <c r="F26" s="64">
        <v>-2</v>
      </c>
      <c r="G26" s="277">
        <f t="shared" si="3"/>
        <v>2</v>
      </c>
      <c r="H26" s="117">
        <f t="shared" si="4"/>
        <v>50</v>
      </c>
    </row>
    <row r="27" spans="1:8" ht="27.75" customHeight="1">
      <c r="A27" s="62" t="s">
        <v>289</v>
      </c>
      <c r="B27" s="63">
        <v>3136</v>
      </c>
      <c r="C27" s="64" t="s">
        <v>186</v>
      </c>
      <c r="D27" s="64" t="s">
        <v>186</v>
      </c>
      <c r="E27" s="64" t="s">
        <v>186</v>
      </c>
      <c r="F27" s="64" t="s">
        <v>186</v>
      </c>
      <c r="G27" s="277">
        <f t="shared" si="3"/>
        <v>0</v>
      </c>
      <c r="H27" s="117">
        <f t="shared" si="4"/>
        <v>0</v>
      </c>
    </row>
    <row r="28" spans="1:8" ht="27.75" customHeight="1">
      <c r="A28" s="62" t="s">
        <v>294</v>
      </c>
      <c r="B28" s="63">
        <v>3137</v>
      </c>
      <c r="C28" s="64" t="s">
        <v>186</v>
      </c>
      <c r="D28" s="64" t="s">
        <v>186</v>
      </c>
      <c r="E28" s="64" t="s">
        <v>186</v>
      </c>
      <c r="F28" s="64" t="s">
        <v>186</v>
      </c>
      <c r="G28" s="277">
        <f t="shared" si="3"/>
        <v>0</v>
      </c>
      <c r="H28" s="117">
        <f t="shared" si="4"/>
        <v>0</v>
      </c>
    </row>
    <row r="29" spans="1:8" ht="27.75" customHeight="1">
      <c r="A29" s="62" t="s">
        <v>364</v>
      </c>
      <c r="B29" s="63">
        <v>3138</v>
      </c>
      <c r="C29" s="64">
        <v>-273</v>
      </c>
      <c r="D29" s="64">
        <v>-286</v>
      </c>
      <c r="E29" s="64">
        <v>-269</v>
      </c>
      <c r="F29" s="64">
        <v>-286</v>
      </c>
      <c r="G29" s="277">
        <f t="shared" si="3"/>
        <v>-17</v>
      </c>
      <c r="H29" s="117">
        <f t="shared" si="4"/>
        <v>106.31970260223049</v>
      </c>
    </row>
    <row r="30" spans="1:8" ht="45" customHeight="1">
      <c r="A30" s="62" t="s">
        <v>402</v>
      </c>
      <c r="B30" s="63">
        <v>3139</v>
      </c>
      <c r="C30" s="64">
        <v>-3897</v>
      </c>
      <c r="D30" s="64">
        <v>-3970</v>
      </c>
      <c r="E30" s="64">
        <v>-3951</v>
      </c>
      <c r="F30" s="64">
        <v>-3970</v>
      </c>
      <c r="G30" s="277">
        <f t="shared" si="3"/>
        <v>-19</v>
      </c>
      <c r="H30" s="117">
        <f t="shared" si="4"/>
        <v>100.48089091369275</v>
      </c>
    </row>
    <row r="31" spans="1:8" ht="27.75" customHeight="1">
      <c r="A31" s="62" t="s">
        <v>550</v>
      </c>
      <c r="B31" s="63">
        <v>3140</v>
      </c>
      <c r="C31" s="64">
        <v>0</v>
      </c>
      <c r="D31" s="64">
        <v>-1</v>
      </c>
      <c r="E31" s="64">
        <v>-1</v>
      </c>
      <c r="F31" s="64">
        <v>-1</v>
      </c>
      <c r="G31" s="277">
        <f t="shared" si="3"/>
        <v>0</v>
      </c>
      <c r="H31" s="117">
        <f t="shared" si="4"/>
        <v>100</v>
      </c>
    </row>
    <row r="32" spans="1:8" ht="27.75" customHeight="1">
      <c r="A32" s="62" t="s">
        <v>216</v>
      </c>
      <c r="B32" s="63">
        <v>3150</v>
      </c>
      <c r="C32" s="64" t="s">
        <v>186</v>
      </c>
      <c r="D32" s="64" t="s">
        <v>186</v>
      </c>
      <c r="E32" s="64" t="s">
        <v>186</v>
      </c>
      <c r="F32" s="64" t="s">
        <v>186</v>
      </c>
      <c r="G32" s="277">
        <f t="shared" si="3"/>
        <v>0</v>
      </c>
      <c r="H32" s="117">
        <f t="shared" si="4"/>
        <v>0</v>
      </c>
    </row>
    <row r="33" spans="1:8" ht="27.75" customHeight="1">
      <c r="A33" s="62" t="s">
        <v>305</v>
      </c>
      <c r="B33" s="63">
        <v>3160</v>
      </c>
      <c r="C33" s="64">
        <f>'Розшифровка до Руху'!C16</f>
        <v>0</v>
      </c>
      <c r="D33" s="64">
        <f>'Розшифровка до Руху'!E16</f>
        <v>-38</v>
      </c>
      <c r="E33" s="64">
        <f>'Розшифровка до Руху'!D16</f>
        <v>-8</v>
      </c>
      <c r="F33" s="64">
        <f>'Розшифровка до Руху'!E16</f>
        <v>-38</v>
      </c>
      <c r="G33" s="277">
        <f t="shared" si="3"/>
        <v>-30</v>
      </c>
      <c r="H33" s="117">
        <f t="shared" si="4"/>
        <v>475</v>
      </c>
    </row>
    <row r="34" spans="1:8" s="183" customFormat="1" ht="30" customHeight="1">
      <c r="A34" s="72" t="s">
        <v>230</v>
      </c>
      <c r="B34" s="73">
        <v>3195</v>
      </c>
      <c r="C34" s="60">
        <f>SUM(C8,C18)</f>
        <v>156</v>
      </c>
      <c r="D34" s="60">
        <f t="shared" ref="D34:F34" si="7">SUM(D8,D18)</f>
        <v>598</v>
      </c>
      <c r="E34" s="60">
        <f t="shared" si="7"/>
        <v>-274</v>
      </c>
      <c r="F34" s="60">
        <f t="shared" si="7"/>
        <v>598</v>
      </c>
      <c r="G34" s="128">
        <f t="shared" si="3"/>
        <v>872</v>
      </c>
      <c r="H34" s="113">
        <f t="shared" si="4"/>
        <v>-218.24817518248176</v>
      </c>
    </row>
    <row r="35" spans="1:8" s="183" customFormat="1" ht="30" customHeight="1">
      <c r="A35" s="69" t="s">
        <v>234</v>
      </c>
      <c r="B35" s="73"/>
      <c r="C35" s="60"/>
      <c r="D35" s="60"/>
      <c r="E35" s="60"/>
      <c r="F35" s="60"/>
      <c r="G35" s="128"/>
      <c r="H35" s="113"/>
    </row>
    <row r="36" spans="1:8" s="183" customFormat="1" ht="30" customHeight="1">
      <c r="A36" s="72" t="s">
        <v>210</v>
      </c>
      <c r="B36" s="73">
        <v>3200</v>
      </c>
      <c r="C36" s="60">
        <f>SUM(C37:C40)</f>
        <v>0</v>
      </c>
      <c r="D36" s="60">
        <f>SUM(D37:D40)</f>
        <v>0</v>
      </c>
      <c r="E36" s="60">
        <f>SUM(E37:E40)</f>
        <v>0</v>
      </c>
      <c r="F36" s="60">
        <f>SUM(F37:F40)</f>
        <v>0</v>
      </c>
      <c r="G36" s="128">
        <f t="shared" si="3"/>
        <v>0</v>
      </c>
      <c r="H36" s="113">
        <f t="shared" si="4"/>
        <v>0</v>
      </c>
    </row>
    <row r="37" spans="1:8" ht="27.75" customHeight="1">
      <c r="A37" s="62" t="s">
        <v>226</v>
      </c>
      <c r="B37" s="63">
        <v>3210</v>
      </c>
      <c r="C37" s="64"/>
      <c r="D37" s="64"/>
      <c r="E37" s="64"/>
      <c r="F37" s="64"/>
      <c r="G37" s="277">
        <f t="shared" si="3"/>
        <v>0</v>
      </c>
      <c r="H37" s="117">
        <f t="shared" si="4"/>
        <v>0</v>
      </c>
    </row>
    <row r="38" spans="1:8" ht="27.75" customHeight="1">
      <c r="A38" s="62" t="s">
        <v>227</v>
      </c>
      <c r="B38" s="63">
        <v>3220</v>
      </c>
      <c r="C38" s="64"/>
      <c r="D38" s="64"/>
      <c r="E38" s="64"/>
      <c r="F38" s="64"/>
      <c r="G38" s="277">
        <f t="shared" si="3"/>
        <v>0</v>
      </c>
      <c r="H38" s="117">
        <f t="shared" si="4"/>
        <v>0</v>
      </c>
    </row>
    <row r="39" spans="1:8" ht="27.75" customHeight="1">
      <c r="A39" s="62" t="s">
        <v>48</v>
      </c>
      <c r="B39" s="63">
        <v>3230</v>
      </c>
      <c r="C39" s="64"/>
      <c r="D39" s="64"/>
      <c r="E39" s="64"/>
      <c r="F39" s="64"/>
      <c r="G39" s="277">
        <f t="shared" si="3"/>
        <v>0</v>
      </c>
      <c r="H39" s="117">
        <f t="shared" si="4"/>
        <v>0</v>
      </c>
    </row>
    <row r="40" spans="1:8" ht="27.75" customHeight="1">
      <c r="A40" s="62" t="s">
        <v>378</v>
      </c>
      <c r="B40" s="63">
        <v>3240</v>
      </c>
      <c r="C40" s="64"/>
      <c r="D40" s="64"/>
      <c r="E40" s="64"/>
      <c r="F40" s="64"/>
      <c r="G40" s="277">
        <f t="shared" si="3"/>
        <v>0</v>
      </c>
      <c r="H40" s="117">
        <f t="shared" si="4"/>
        <v>0</v>
      </c>
    </row>
    <row r="41" spans="1:8" s="183" customFormat="1" ht="30" customHeight="1">
      <c r="A41" s="72" t="s">
        <v>218</v>
      </c>
      <c r="B41" s="73">
        <v>3255</v>
      </c>
      <c r="C41" s="60">
        <f>SUM(C42,C44,C51)</f>
        <v>-275</v>
      </c>
      <c r="D41" s="60">
        <f t="shared" ref="D41:F41" si="8">SUM(D42,D44,D51)</f>
        <v>-7218</v>
      </c>
      <c r="E41" s="60">
        <f t="shared" si="8"/>
        <v>-7218</v>
      </c>
      <c r="F41" s="60">
        <f t="shared" si="8"/>
        <v>-7218</v>
      </c>
      <c r="G41" s="128">
        <f t="shared" si="3"/>
        <v>0</v>
      </c>
      <c r="H41" s="113">
        <f t="shared" si="4"/>
        <v>100</v>
      </c>
    </row>
    <row r="42" spans="1:8" s="183" customFormat="1" ht="30" customHeight="1">
      <c r="A42" s="67" t="s">
        <v>369</v>
      </c>
      <c r="B42" s="74">
        <v>3260</v>
      </c>
      <c r="C42" s="64">
        <f>SUM(C43:C43)</f>
        <v>0</v>
      </c>
      <c r="D42" s="64">
        <f t="shared" ref="D42:F42" si="9">SUM(D43:D43)</f>
        <v>0</v>
      </c>
      <c r="E42" s="64">
        <f t="shared" si="9"/>
        <v>0</v>
      </c>
      <c r="F42" s="64">
        <f t="shared" si="9"/>
        <v>0</v>
      </c>
      <c r="G42" s="277">
        <f t="shared" si="3"/>
        <v>0</v>
      </c>
      <c r="H42" s="117">
        <f t="shared" si="4"/>
        <v>0</v>
      </c>
    </row>
    <row r="43" spans="1:8" s="183" customFormat="1" ht="30" customHeight="1">
      <c r="A43" s="67" t="s">
        <v>370</v>
      </c>
      <c r="B43" s="74">
        <v>3261</v>
      </c>
      <c r="C43" s="64" t="s">
        <v>186</v>
      </c>
      <c r="D43" s="64" t="s">
        <v>186</v>
      </c>
      <c r="E43" s="64" t="s">
        <v>186</v>
      </c>
      <c r="F43" s="64" t="s">
        <v>186</v>
      </c>
      <c r="G43" s="277">
        <f t="shared" si="3"/>
        <v>0</v>
      </c>
      <c r="H43" s="117">
        <f t="shared" si="4"/>
        <v>0</v>
      </c>
    </row>
    <row r="44" spans="1:8" s="183" customFormat="1" ht="30" customHeight="1">
      <c r="A44" s="67" t="s">
        <v>371</v>
      </c>
      <c r="B44" s="74">
        <v>3270</v>
      </c>
      <c r="C44" s="64">
        <f>SUM(C45:C50)</f>
        <v>-275</v>
      </c>
      <c r="D44" s="64">
        <f t="shared" ref="D44:F44" si="10">SUM(D45:D50)</f>
        <v>-7218</v>
      </c>
      <c r="E44" s="64">
        <f t="shared" si="10"/>
        <v>-7218</v>
      </c>
      <c r="F44" s="64">
        <f t="shared" si="10"/>
        <v>-7218</v>
      </c>
      <c r="G44" s="277">
        <f t="shared" si="3"/>
        <v>0</v>
      </c>
      <c r="H44" s="117">
        <f>IF(IF(E44="(    )",0,E44)=0,0,IF(F44="(    )",0,F44)/IF(E44="(    )",0,E44))*100</f>
        <v>100</v>
      </c>
    </row>
    <row r="45" spans="1:8" s="183" customFormat="1" ht="30" customHeight="1">
      <c r="A45" s="67" t="s">
        <v>379</v>
      </c>
      <c r="B45" s="74">
        <v>3271</v>
      </c>
      <c r="C45" s="64"/>
      <c r="D45" s="64"/>
      <c r="E45" s="64"/>
      <c r="F45" s="64"/>
      <c r="G45" s="277">
        <f t="shared" si="3"/>
        <v>0</v>
      </c>
      <c r="H45" s="117">
        <f t="shared" si="4"/>
        <v>0</v>
      </c>
    </row>
    <row r="46" spans="1:8" ht="27.75" customHeight="1">
      <c r="A46" s="62" t="s">
        <v>409</v>
      </c>
      <c r="B46" s="63">
        <v>3272</v>
      </c>
      <c r="C46" s="64">
        <v>-80</v>
      </c>
      <c r="D46" s="64">
        <f>'Розшифровка до Руху'!E23</f>
        <v>-6379</v>
      </c>
      <c r="E46" s="64">
        <f>'Розшифровка до Руху'!D23</f>
        <v>-6379</v>
      </c>
      <c r="F46" s="64">
        <f>'Розшифровка до Руху'!E23</f>
        <v>-6379</v>
      </c>
      <c r="G46" s="277">
        <f t="shared" si="3"/>
        <v>0</v>
      </c>
      <c r="H46" s="117">
        <f t="shared" si="4"/>
        <v>100</v>
      </c>
    </row>
    <row r="47" spans="1:8" ht="41.1" customHeight="1">
      <c r="A47" s="62" t="s">
        <v>28</v>
      </c>
      <c r="B47" s="63">
        <v>3273</v>
      </c>
      <c r="C47" s="64">
        <v>-124</v>
      </c>
      <c r="D47" s="64">
        <f>'Розшифровка до Руху'!E27</f>
        <v>-839</v>
      </c>
      <c r="E47" s="64">
        <f>'Розшифровка до Руху'!D27</f>
        <v>-839</v>
      </c>
      <c r="F47" s="64">
        <f>'Розшифровка до Руху'!E27</f>
        <v>-839</v>
      </c>
      <c r="G47" s="277">
        <f t="shared" si="3"/>
        <v>0</v>
      </c>
      <c r="H47" s="117">
        <f t="shared" si="4"/>
        <v>100</v>
      </c>
    </row>
    <row r="48" spans="1:8" ht="27.75" customHeight="1">
      <c r="A48" s="62" t="s">
        <v>380</v>
      </c>
      <c r="B48" s="63">
        <v>3274</v>
      </c>
      <c r="C48" s="64"/>
      <c r="D48" s="64"/>
      <c r="E48" s="64"/>
      <c r="F48" s="64"/>
      <c r="G48" s="277">
        <f t="shared" si="3"/>
        <v>0</v>
      </c>
      <c r="H48" s="117">
        <f t="shared" si="4"/>
        <v>0</v>
      </c>
    </row>
    <row r="49" spans="1:8" ht="42.75" customHeight="1">
      <c r="A49" s="62" t="s">
        <v>372</v>
      </c>
      <c r="B49" s="63">
        <v>3275</v>
      </c>
      <c r="C49" s="64">
        <v>-71</v>
      </c>
      <c r="D49" s="64">
        <f>'Розшифровка до Руху'!E36</f>
        <v>0</v>
      </c>
      <c r="E49" s="64">
        <f>'Розшифровка до Руху'!D36</f>
        <v>0</v>
      </c>
      <c r="F49" s="64">
        <f>'Розшифровка до Руху'!E36</f>
        <v>0</v>
      </c>
      <c r="G49" s="277">
        <f t="shared" si="3"/>
        <v>0</v>
      </c>
      <c r="H49" s="117">
        <f t="shared" si="4"/>
        <v>0</v>
      </c>
    </row>
    <row r="50" spans="1:8" ht="27.75" customHeight="1">
      <c r="A50" s="62" t="s">
        <v>373</v>
      </c>
      <c r="B50" s="63">
        <v>3276</v>
      </c>
      <c r="C50" s="64"/>
      <c r="D50" s="64"/>
      <c r="E50" s="64"/>
      <c r="F50" s="64"/>
      <c r="G50" s="277">
        <f t="shared" si="3"/>
        <v>0</v>
      </c>
      <c r="H50" s="117">
        <f t="shared" si="4"/>
        <v>0</v>
      </c>
    </row>
    <row r="51" spans="1:8" ht="27.75" customHeight="1">
      <c r="A51" s="62" t="s">
        <v>305</v>
      </c>
      <c r="B51" s="63">
        <v>3280</v>
      </c>
      <c r="C51" s="64"/>
      <c r="D51" s="64"/>
      <c r="E51" s="64"/>
      <c r="F51" s="64"/>
      <c r="G51" s="277">
        <f t="shared" si="3"/>
        <v>0</v>
      </c>
      <c r="H51" s="117">
        <f t="shared" si="4"/>
        <v>0</v>
      </c>
    </row>
    <row r="52" spans="1:8" s="183" customFormat="1" ht="30" customHeight="1">
      <c r="A52" s="72" t="s">
        <v>104</v>
      </c>
      <c r="B52" s="73">
        <v>3295</v>
      </c>
      <c r="C52" s="60">
        <f>SUM(C36,C41)</f>
        <v>-275</v>
      </c>
      <c r="D52" s="60">
        <f t="shared" ref="D52:F52" si="11">SUM(D36,D41)</f>
        <v>-7218</v>
      </c>
      <c r="E52" s="60">
        <f t="shared" si="11"/>
        <v>-7218</v>
      </c>
      <c r="F52" s="60">
        <f t="shared" si="11"/>
        <v>-7218</v>
      </c>
      <c r="G52" s="128">
        <f t="shared" si="3"/>
        <v>0</v>
      </c>
      <c r="H52" s="113">
        <f t="shared" si="4"/>
        <v>100</v>
      </c>
    </row>
    <row r="53" spans="1:8" s="183" customFormat="1" ht="30" customHeight="1">
      <c r="A53" s="69" t="s">
        <v>235</v>
      </c>
      <c r="B53" s="217"/>
      <c r="C53" s="207"/>
      <c r="D53" s="207"/>
      <c r="E53" s="207"/>
      <c r="F53" s="207"/>
      <c r="G53" s="306"/>
      <c r="H53" s="218"/>
    </row>
    <row r="54" spans="1:8" s="183" customFormat="1" ht="30" customHeight="1">
      <c r="A54" s="72" t="s">
        <v>211</v>
      </c>
      <c r="B54" s="73">
        <v>3300</v>
      </c>
      <c r="C54" s="219">
        <f>SUM(C55:C57)</f>
        <v>0</v>
      </c>
      <c r="D54" s="219">
        <f t="shared" ref="D54:F54" si="12">SUM(D55:D57)</f>
        <v>7217</v>
      </c>
      <c r="E54" s="219">
        <f t="shared" si="12"/>
        <v>7217</v>
      </c>
      <c r="F54" s="219">
        <f t="shared" si="12"/>
        <v>7217</v>
      </c>
      <c r="G54" s="306">
        <f t="shared" si="3"/>
        <v>0</v>
      </c>
      <c r="H54" s="218">
        <f t="shared" si="4"/>
        <v>100</v>
      </c>
    </row>
    <row r="55" spans="1:8" ht="27.75" customHeight="1">
      <c r="A55" s="62" t="s">
        <v>228</v>
      </c>
      <c r="B55" s="63">
        <v>3310</v>
      </c>
      <c r="C55" s="207">
        <f>'VII Статутн. капіт'!C9</f>
        <v>0</v>
      </c>
      <c r="D55" s="207">
        <f>'VII Статутн. капіт'!D9</f>
        <v>7217</v>
      </c>
      <c r="E55" s="207">
        <v>7217</v>
      </c>
      <c r="F55" s="207">
        <f>'VII Статутн. капіт'!F9</f>
        <v>7217</v>
      </c>
      <c r="G55" s="307">
        <f t="shared" si="3"/>
        <v>0</v>
      </c>
      <c r="H55" s="220">
        <f t="shared" si="4"/>
        <v>100</v>
      </c>
    </row>
    <row r="56" spans="1:8" ht="27.75" customHeight="1">
      <c r="A56" s="62" t="s">
        <v>374</v>
      </c>
      <c r="B56" s="63">
        <v>3320</v>
      </c>
      <c r="C56" s="207"/>
      <c r="D56" s="207"/>
      <c r="E56" s="207"/>
      <c r="F56" s="207"/>
      <c r="G56" s="307">
        <f t="shared" si="3"/>
        <v>0</v>
      </c>
      <c r="H56" s="220">
        <f t="shared" si="4"/>
        <v>0</v>
      </c>
    </row>
    <row r="57" spans="1:8" ht="27.75" customHeight="1">
      <c r="A57" s="62" t="s">
        <v>378</v>
      </c>
      <c r="B57" s="63">
        <v>3330</v>
      </c>
      <c r="C57" s="207"/>
      <c r="D57" s="207"/>
      <c r="E57" s="207"/>
      <c r="F57" s="207"/>
      <c r="G57" s="307">
        <f t="shared" si="3"/>
        <v>0</v>
      </c>
      <c r="H57" s="220">
        <f t="shared" si="4"/>
        <v>0</v>
      </c>
    </row>
    <row r="58" spans="1:8" s="183" customFormat="1" ht="30" customHeight="1">
      <c r="A58" s="72" t="s">
        <v>219</v>
      </c>
      <c r="B58" s="73">
        <v>3345</v>
      </c>
      <c r="C58" s="219">
        <f>SUM(C59:C63)</f>
        <v>-1</v>
      </c>
      <c r="D58" s="219">
        <f>SUM(D59:D63)</f>
        <v>0</v>
      </c>
      <c r="E58" s="219">
        <f>SUM(E59:E63)</f>
        <v>-2</v>
      </c>
      <c r="F58" s="219">
        <f>SUM(F59:F63)</f>
        <v>0</v>
      </c>
      <c r="G58" s="306">
        <f t="shared" si="3"/>
        <v>2</v>
      </c>
      <c r="H58" s="218">
        <f t="shared" si="4"/>
        <v>0</v>
      </c>
    </row>
    <row r="59" spans="1:8" ht="27.75" customHeight="1">
      <c r="A59" s="62" t="s">
        <v>229</v>
      </c>
      <c r="B59" s="63">
        <v>3350</v>
      </c>
      <c r="C59" s="207" t="s">
        <v>186</v>
      </c>
      <c r="D59" s="207" t="s">
        <v>186</v>
      </c>
      <c r="E59" s="207" t="s">
        <v>186</v>
      </c>
      <c r="F59" s="207" t="s">
        <v>186</v>
      </c>
      <c r="G59" s="307">
        <f t="shared" si="3"/>
        <v>0</v>
      </c>
      <c r="H59" s="220">
        <f t="shared" si="4"/>
        <v>0</v>
      </c>
    </row>
    <row r="60" spans="1:8" ht="27.75" customHeight="1">
      <c r="A60" s="62" t="s">
        <v>375</v>
      </c>
      <c r="B60" s="63">
        <v>3360</v>
      </c>
      <c r="C60" s="207" t="s">
        <v>186</v>
      </c>
      <c r="D60" s="207" t="s">
        <v>186</v>
      </c>
      <c r="E60" s="207" t="s">
        <v>186</v>
      </c>
      <c r="F60" s="207" t="s">
        <v>186</v>
      </c>
      <c r="G60" s="307">
        <f t="shared" si="3"/>
        <v>0</v>
      </c>
      <c r="H60" s="220">
        <f t="shared" si="4"/>
        <v>0</v>
      </c>
    </row>
    <row r="61" spans="1:8" ht="27.75" customHeight="1">
      <c r="A61" s="62" t="s">
        <v>376</v>
      </c>
      <c r="B61" s="63">
        <v>3370</v>
      </c>
      <c r="C61" s="207">
        <v>-1</v>
      </c>
      <c r="D61" s="207" t="s">
        <v>186</v>
      </c>
      <c r="E61" s="207">
        <v>-2</v>
      </c>
      <c r="F61" s="207" t="s">
        <v>186</v>
      </c>
      <c r="G61" s="307">
        <f t="shared" si="3"/>
        <v>2</v>
      </c>
      <c r="H61" s="220">
        <f t="shared" si="4"/>
        <v>0</v>
      </c>
    </row>
    <row r="62" spans="1:8" ht="48" customHeight="1">
      <c r="A62" s="62" t="s">
        <v>377</v>
      </c>
      <c r="B62" s="63">
        <v>3380</v>
      </c>
      <c r="C62" s="207" t="s">
        <v>186</v>
      </c>
      <c r="D62" s="207" t="s">
        <v>186</v>
      </c>
      <c r="E62" s="207" t="s">
        <v>186</v>
      </c>
      <c r="F62" s="207" t="s">
        <v>186</v>
      </c>
      <c r="G62" s="307">
        <f t="shared" si="3"/>
        <v>0</v>
      </c>
      <c r="H62" s="220">
        <f t="shared" si="4"/>
        <v>0</v>
      </c>
    </row>
    <row r="63" spans="1:8" ht="31.5" customHeight="1">
      <c r="A63" s="62" t="s">
        <v>429</v>
      </c>
      <c r="B63" s="63">
        <v>3390</v>
      </c>
      <c r="C63" s="207"/>
      <c r="D63" s="207"/>
      <c r="E63" s="207"/>
      <c r="F63" s="207"/>
      <c r="G63" s="307">
        <f t="shared" si="3"/>
        <v>0</v>
      </c>
      <c r="H63" s="220">
        <f t="shared" si="4"/>
        <v>0</v>
      </c>
    </row>
    <row r="64" spans="1:8" s="183" customFormat="1" ht="30" customHeight="1">
      <c r="A64" s="72" t="s">
        <v>105</v>
      </c>
      <c r="B64" s="73">
        <v>3395</v>
      </c>
      <c r="C64" s="219">
        <f>SUM(C54,C58)</f>
        <v>-1</v>
      </c>
      <c r="D64" s="219">
        <f t="shared" ref="D64:F64" si="13">SUM(D54,D58)</f>
        <v>7217</v>
      </c>
      <c r="E64" s="219">
        <f t="shared" si="13"/>
        <v>7215</v>
      </c>
      <c r="F64" s="219">
        <f t="shared" si="13"/>
        <v>7217</v>
      </c>
      <c r="G64" s="306">
        <f t="shared" si="3"/>
        <v>2</v>
      </c>
      <c r="H64" s="218">
        <f t="shared" si="4"/>
        <v>100.02772002772002</v>
      </c>
    </row>
    <row r="65" spans="1:8" s="183" customFormat="1" ht="30" customHeight="1">
      <c r="A65" s="72" t="s">
        <v>29</v>
      </c>
      <c r="B65" s="73">
        <v>3400</v>
      </c>
      <c r="C65" s="219">
        <f>SUM(C34,C52,C64)</f>
        <v>-120</v>
      </c>
      <c r="D65" s="219">
        <f t="shared" ref="D65:F65" si="14">SUM(D34,D52,D64)</f>
        <v>597</v>
      </c>
      <c r="E65" s="219">
        <f t="shared" si="14"/>
        <v>-277</v>
      </c>
      <c r="F65" s="219">
        <f t="shared" si="14"/>
        <v>597</v>
      </c>
      <c r="G65" s="306">
        <f t="shared" si="3"/>
        <v>874</v>
      </c>
      <c r="H65" s="218">
        <f t="shared" si="4"/>
        <v>-215.52346570397111</v>
      </c>
    </row>
    <row r="66" spans="1:8" ht="27.75" customHeight="1">
      <c r="A66" s="62" t="s">
        <v>236</v>
      </c>
      <c r="B66" s="63">
        <v>3405</v>
      </c>
      <c r="C66" s="207">
        <v>1394</v>
      </c>
      <c r="D66" s="207">
        <f>C68</f>
        <v>1274</v>
      </c>
      <c r="E66" s="207">
        <v>1183</v>
      </c>
      <c r="F66" s="207">
        <f>C68</f>
        <v>1274</v>
      </c>
      <c r="G66" s="307">
        <f t="shared" si="3"/>
        <v>91</v>
      </c>
      <c r="H66" s="220">
        <f t="shared" si="4"/>
        <v>107.69230769230769</v>
      </c>
    </row>
    <row r="67" spans="1:8" ht="27.75" customHeight="1">
      <c r="A67" s="62" t="s">
        <v>107</v>
      </c>
      <c r="B67" s="63">
        <v>3410</v>
      </c>
      <c r="C67" s="207"/>
      <c r="D67" s="207"/>
      <c r="E67" s="207"/>
      <c r="F67" s="207"/>
      <c r="G67" s="307">
        <f t="shared" ref="G67" si="15">IF(F67="(    )",0,F67)-IF(E67="(    )",0,E67)</f>
        <v>0</v>
      </c>
      <c r="H67" s="220">
        <f t="shared" ref="H67" si="16">IF(IF(E67="(    )",0,E67)=0,0,IF(F67="(    )",0,F67)/IF(E67="(    )",0,E67))*100</f>
        <v>0</v>
      </c>
    </row>
    <row r="68" spans="1:8" ht="31.5" customHeight="1">
      <c r="A68" s="62" t="s">
        <v>237</v>
      </c>
      <c r="B68" s="63">
        <v>3415</v>
      </c>
      <c r="C68" s="207">
        <f>SUM(C65:C67)</f>
        <v>1274</v>
      </c>
      <c r="D68" s="207">
        <f t="shared" ref="D68:F68" si="17">SUM(D65:D67)</f>
        <v>1871</v>
      </c>
      <c r="E68" s="207">
        <f t="shared" si="17"/>
        <v>906</v>
      </c>
      <c r="F68" s="207">
        <f t="shared" si="17"/>
        <v>1871</v>
      </c>
      <c r="G68" s="307">
        <f t="shared" si="3"/>
        <v>965</v>
      </c>
      <c r="H68" s="220">
        <f t="shared" si="4"/>
        <v>206.51214128035323</v>
      </c>
    </row>
    <row r="69" spans="1:8" s="33" customFormat="1" ht="20.25">
      <c r="A69" s="66"/>
      <c r="B69" s="75"/>
      <c r="C69" s="75"/>
      <c r="D69" s="75"/>
      <c r="E69" s="75"/>
      <c r="F69" s="75"/>
      <c r="G69" s="75"/>
      <c r="H69" s="75"/>
    </row>
    <row r="70" spans="1:8" s="174" customFormat="1" ht="69.75" customHeight="1">
      <c r="A70" s="171" t="s">
        <v>569</v>
      </c>
      <c r="B70" s="172"/>
      <c r="C70" s="442" t="s">
        <v>137</v>
      </c>
      <c r="D70" s="442"/>
      <c r="E70" s="184"/>
      <c r="F70" s="186" t="s">
        <v>576</v>
      </c>
      <c r="G70" s="185"/>
    </row>
    <row r="71" spans="1:8" s="165" customFormat="1">
      <c r="A71" s="164" t="s">
        <v>360</v>
      </c>
      <c r="C71" s="389" t="s">
        <v>66</v>
      </c>
      <c r="D71" s="389"/>
      <c r="F71" s="164" t="s">
        <v>173</v>
      </c>
      <c r="G71" s="164"/>
      <c r="H71" s="164"/>
    </row>
  </sheetData>
  <mergeCells count="7">
    <mergeCell ref="C71:D71"/>
    <mergeCell ref="A2:H2"/>
    <mergeCell ref="A4:A5"/>
    <mergeCell ref="B4:B5"/>
    <mergeCell ref="C4:D4"/>
    <mergeCell ref="E4:H4"/>
    <mergeCell ref="C70:D70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58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263"/>
  <sheetViews>
    <sheetView view="pageBreakPreview" zoomScale="87" zoomScaleNormal="70" zoomScaleSheetLayoutView="87" workbookViewId="0">
      <selection activeCell="G22" sqref="G22"/>
    </sheetView>
  </sheetViews>
  <sheetFormatPr defaultColWidth="9.140625" defaultRowHeight="18.75"/>
  <cols>
    <col min="1" max="1" width="63.28515625" style="14" customWidth="1"/>
    <col min="2" max="2" width="12" style="13" customWidth="1"/>
    <col min="3" max="3" width="16.5703125" style="13" customWidth="1"/>
    <col min="4" max="4" width="16.140625" style="13" customWidth="1"/>
    <col min="5" max="5" width="16.7109375" style="13" customWidth="1"/>
    <col min="6" max="6" width="15.7109375" style="13" customWidth="1"/>
    <col min="7" max="7" width="14.85546875" style="13" customWidth="1"/>
    <col min="8" max="16384" width="9.140625" style="14"/>
  </cols>
  <sheetData>
    <row r="2" spans="1:7">
      <c r="A2" s="446" t="s">
        <v>404</v>
      </c>
      <c r="B2" s="446"/>
      <c r="C2" s="446"/>
      <c r="D2" s="446"/>
      <c r="E2" s="446"/>
      <c r="F2" s="446"/>
      <c r="G2" s="446"/>
    </row>
    <row r="3" spans="1:7">
      <c r="A3" s="362"/>
      <c r="B3" s="361"/>
      <c r="C3" s="361"/>
      <c r="D3" s="362"/>
      <c r="E3" s="362"/>
      <c r="F3" s="362"/>
      <c r="G3" s="361" t="s">
        <v>442</v>
      </c>
    </row>
    <row r="4" spans="1:7" ht="61.5" customHeight="1">
      <c r="A4" s="310" t="s">
        <v>154</v>
      </c>
      <c r="B4" s="309" t="s">
        <v>18</v>
      </c>
      <c r="C4" s="309" t="s">
        <v>435</v>
      </c>
      <c r="D4" s="309" t="s">
        <v>436</v>
      </c>
      <c r="E4" s="309" t="s">
        <v>437</v>
      </c>
      <c r="F4" s="309" t="s">
        <v>577</v>
      </c>
      <c r="G4" s="363" t="s">
        <v>438</v>
      </c>
    </row>
    <row r="5" spans="1:7" ht="20.25" customHeight="1">
      <c r="A5" s="310">
        <v>1</v>
      </c>
      <c r="B5" s="309">
        <v>2</v>
      </c>
      <c r="C5" s="309">
        <v>3</v>
      </c>
      <c r="D5" s="309">
        <v>4</v>
      </c>
      <c r="E5" s="309">
        <v>5</v>
      </c>
      <c r="F5" s="309">
        <v>6</v>
      </c>
      <c r="G5" s="309">
        <v>7</v>
      </c>
    </row>
    <row r="6" spans="1:7" ht="31.5" customHeight="1">
      <c r="A6" s="138" t="s">
        <v>233</v>
      </c>
      <c r="B6" s="309"/>
      <c r="C6" s="309"/>
      <c r="D6" s="335"/>
      <c r="E6" s="335"/>
      <c r="F6" s="335"/>
      <c r="G6" s="335"/>
    </row>
    <row r="7" spans="1:7" ht="26.25" customHeight="1">
      <c r="A7" s="125" t="s">
        <v>395</v>
      </c>
      <c r="B7" s="364"/>
      <c r="C7" s="365"/>
      <c r="D7" s="365"/>
      <c r="E7" s="365"/>
      <c r="F7" s="366"/>
      <c r="G7" s="332"/>
    </row>
    <row r="8" spans="1:7" s="33" customFormat="1" ht="27" customHeight="1">
      <c r="A8" s="367" t="s">
        <v>396</v>
      </c>
      <c r="B8" s="331">
        <v>3080</v>
      </c>
      <c r="C8" s="366">
        <f>SUM(C9:C14)</f>
        <v>1263</v>
      </c>
      <c r="D8" s="366">
        <f>SUM(D9:D14)</f>
        <v>960</v>
      </c>
      <c r="E8" s="366">
        <f>SUM(E9:E14)</f>
        <v>482</v>
      </c>
      <c r="F8" s="366">
        <f t="shared" ref="F8:F17" si="0">E8-D8</f>
        <v>-478</v>
      </c>
      <c r="G8" s="332">
        <f t="shared" ref="G8:G17" si="1">IF(D8=0,0,E8/D8*100)</f>
        <v>50.208333333333336</v>
      </c>
    </row>
    <row r="9" spans="1:7" s="33" customFormat="1" ht="21.75" customHeight="1">
      <c r="A9" s="351" t="s">
        <v>513</v>
      </c>
      <c r="B9" s="331"/>
      <c r="C9" s="368">
        <v>111</v>
      </c>
      <c r="D9" s="366"/>
      <c r="E9" s="366"/>
      <c r="F9" s="368">
        <f t="shared" ref="F9:F14" si="2">E9-D9</f>
        <v>0</v>
      </c>
      <c r="G9" s="335">
        <f t="shared" ref="G9:G14" si="3">IF(D9=0,0,E9/D9*100)</f>
        <v>0</v>
      </c>
    </row>
    <row r="10" spans="1:7" s="33" customFormat="1" ht="21.75" customHeight="1">
      <c r="A10" s="351" t="s">
        <v>591</v>
      </c>
      <c r="B10" s="331"/>
      <c r="C10" s="368">
        <v>112</v>
      </c>
      <c r="D10" s="368">
        <v>160</v>
      </c>
      <c r="E10" s="368">
        <v>299</v>
      </c>
      <c r="F10" s="368">
        <f t="shared" si="2"/>
        <v>139</v>
      </c>
      <c r="G10" s="335">
        <f t="shared" si="3"/>
        <v>186.875</v>
      </c>
    </row>
    <row r="11" spans="1:7" s="33" customFormat="1" ht="21.75" customHeight="1">
      <c r="A11" s="351" t="s">
        <v>590</v>
      </c>
      <c r="B11" s="331"/>
      <c r="C11" s="368">
        <v>5</v>
      </c>
      <c r="D11" s="366"/>
      <c r="E11" s="368">
        <v>5</v>
      </c>
      <c r="F11" s="368">
        <f t="shared" si="2"/>
        <v>5</v>
      </c>
      <c r="G11" s="335">
        <f t="shared" si="3"/>
        <v>0</v>
      </c>
    </row>
    <row r="12" spans="1:7" s="33" customFormat="1" ht="31.5">
      <c r="A12" s="351" t="s">
        <v>592</v>
      </c>
      <c r="B12" s="331"/>
      <c r="C12" s="368">
        <v>99</v>
      </c>
      <c r="D12" s="366"/>
      <c r="E12" s="368">
        <v>178</v>
      </c>
      <c r="F12" s="368">
        <f t="shared" si="2"/>
        <v>178</v>
      </c>
      <c r="G12" s="335">
        <f t="shared" si="3"/>
        <v>0</v>
      </c>
    </row>
    <row r="13" spans="1:7" s="33" customFormat="1" ht="21.75" customHeight="1">
      <c r="A13" s="351" t="s">
        <v>514</v>
      </c>
      <c r="B13" s="331"/>
      <c r="C13" s="368">
        <v>928</v>
      </c>
      <c r="D13" s="368">
        <v>800</v>
      </c>
      <c r="E13" s="366"/>
      <c r="F13" s="368">
        <f t="shared" si="2"/>
        <v>-800</v>
      </c>
      <c r="G13" s="335">
        <f t="shared" si="3"/>
        <v>0</v>
      </c>
    </row>
    <row r="14" spans="1:7" s="33" customFormat="1" ht="21.75" customHeight="1">
      <c r="A14" s="351" t="s">
        <v>515</v>
      </c>
      <c r="B14" s="331"/>
      <c r="C14" s="368">
        <v>8</v>
      </c>
      <c r="D14" s="366"/>
      <c r="E14" s="366"/>
      <c r="F14" s="368">
        <f t="shared" si="2"/>
        <v>0</v>
      </c>
      <c r="G14" s="335">
        <f t="shared" si="3"/>
        <v>0</v>
      </c>
    </row>
    <row r="15" spans="1:7" s="33" customFormat="1" ht="25.5" customHeight="1">
      <c r="A15" s="125" t="s">
        <v>217</v>
      </c>
      <c r="B15" s="369"/>
      <c r="C15" s="369"/>
      <c r="D15" s="370"/>
      <c r="E15" s="371"/>
      <c r="F15" s="335"/>
      <c r="G15" s="335"/>
    </row>
    <row r="16" spans="1:7" s="33" customFormat="1" ht="27" customHeight="1">
      <c r="A16" s="367" t="s">
        <v>206</v>
      </c>
      <c r="B16" s="331">
        <v>3160</v>
      </c>
      <c r="C16" s="366">
        <f>SUM(C17:C18)</f>
        <v>0</v>
      </c>
      <c r="D16" s="366">
        <f>SUM(D17:D18)</f>
        <v>-8</v>
      </c>
      <c r="E16" s="366">
        <f t="shared" ref="E16:F16" si="4">SUM(E17:E18)</f>
        <v>-38</v>
      </c>
      <c r="F16" s="366">
        <f t="shared" si="4"/>
        <v>-30</v>
      </c>
      <c r="G16" s="312">
        <f t="shared" si="1"/>
        <v>475</v>
      </c>
    </row>
    <row r="17" spans="1:7" ht="21.75" customHeight="1">
      <c r="A17" s="384" t="s">
        <v>589</v>
      </c>
      <c r="B17" s="309"/>
      <c r="C17" s="368"/>
      <c r="D17" s="368">
        <v>-8</v>
      </c>
      <c r="E17" s="368"/>
      <c r="F17" s="334">
        <f t="shared" si="0"/>
        <v>8</v>
      </c>
      <c r="G17" s="353">
        <f t="shared" si="1"/>
        <v>0</v>
      </c>
    </row>
    <row r="18" spans="1:7" s="33" customFormat="1" ht="37.5" customHeight="1">
      <c r="A18" s="351" t="s">
        <v>503</v>
      </c>
      <c r="B18" s="331"/>
      <c r="C18" s="366"/>
      <c r="D18" s="368"/>
      <c r="E18" s="368">
        <v>-38</v>
      </c>
      <c r="F18" s="334">
        <f t="shared" ref="F18" si="5">E18-D18</f>
        <v>-38</v>
      </c>
      <c r="G18" s="353">
        <f t="shared" ref="G18" si="6">IF(D18=0,0,E18/D18*100)</f>
        <v>0</v>
      </c>
    </row>
    <row r="19" spans="1:7" ht="32.25" customHeight="1">
      <c r="A19" s="138" t="s">
        <v>234</v>
      </c>
      <c r="B19" s="309"/>
      <c r="C19" s="309"/>
      <c r="D19" s="335"/>
      <c r="E19" s="335"/>
      <c r="F19" s="335"/>
      <c r="G19" s="335"/>
    </row>
    <row r="20" spans="1:7" ht="51" hidden="1" customHeight="1">
      <c r="A20" s="125" t="s">
        <v>210</v>
      </c>
      <c r="B20" s="364"/>
      <c r="C20" s="365"/>
      <c r="D20" s="365"/>
      <c r="E20" s="365"/>
      <c r="F20" s="366"/>
      <c r="G20" s="332"/>
    </row>
    <row r="21" spans="1:7" ht="25.5" customHeight="1">
      <c r="A21" s="125" t="s">
        <v>218</v>
      </c>
      <c r="B21" s="364"/>
      <c r="C21" s="365"/>
      <c r="D21" s="365"/>
      <c r="E21" s="365"/>
      <c r="F21" s="366"/>
      <c r="G21" s="332"/>
    </row>
    <row r="22" spans="1:7" s="33" customFormat="1" ht="35.25" customHeight="1">
      <c r="A22" s="138" t="s">
        <v>371</v>
      </c>
      <c r="B22" s="331">
        <v>3270</v>
      </c>
      <c r="C22" s="366">
        <f>SUM(C23,C27,C36)</f>
        <v>-275</v>
      </c>
      <c r="D22" s="366">
        <f>SUM(D23,D27,D36)</f>
        <v>-7218</v>
      </c>
      <c r="E22" s="366">
        <f t="shared" ref="E22:G22" si="7">SUM(E23,E27,E36)</f>
        <v>-7218</v>
      </c>
      <c r="F22" s="366">
        <f t="shared" si="7"/>
        <v>0</v>
      </c>
      <c r="G22" s="332">
        <f t="shared" si="7"/>
        <v>200</v>
      </c>
    </row>
    <row r="23" spans="1:7" s="33" customFormat="1" ht="37.5" customHeight="1">
      <c r="A23" s="138" t="s">
        <v>419</v>
      </c>
      <c r="B23" s="331">
        <v>3272</v>
      </c>
      <c r="C23" s="366">
        <f>SUM(C24:C26)</f>
        <v>-80</v>
      </c>
      <c r="D23" s="366">
        <f>SUM(D24:D26)</f>
        <v>-6379</v>
      </c>
      <c r="E23" s="366">
        <f>SUM(E24:E26)</f>
        <v>-6379</v>
      </c>
      <c r="F23" s="366">
        <f t="shared" ref="F23" si="8">E23-D23</f>
        <v>0</v>
      </c>
      <c r="G23" s="332">
        <f t="shared" ref="G23" si="9">IF(D23=0,0,E23/D23*100)</f>
        <v>100</v>
      </c>
    </row>
    <row r="24" spans="1:7" s="33" customFormat="1" ht="37.5" customHeight="1">
      <c r="A24" s="372" t="s">
        <v>546</v>
      </c>
      <c r="B24" s="331"/>
      <c r="C24" s="366"/>
      <c r="D24" s="368">
        <v>-6379</v>
      </c>
      <c r="E24" s="368">
        <v>-6379</v>
      </c>
      <c r="F24" s="368">
        <f t="shared" ref="F24:F26" si="10">E24-D24</f>
        <v>0</v>
      </c>
      <c r="G24" s="335">
        <f t="shared" ref="G24:G26" si="11">IF(D24=0,0,E24/D24*100)</f>
        <v>100</v>
      </c>
    </row>
    <row r="25" spans="1:7" s="33" customFormat="1" ht="21" customHeight="1">
      <c r="A25" s="373" t="s">
        <v>524</v>
      </c>
      <c r="B25" s="331"/>
      <c r="C25" s="368">
        <v>-37</v>
      </c>
      <c r="D25" s="366"/>
      <c r="E25" s="366"/>
      <c r="F25" s="368">
        <f t="shared" si="10"/>
        <v>0</v>
      </c>
      <c r="G25" s="335">
        <f t="shared" si="11"/>
        <v>0</v>
      </c>
    </row>
    <row r="26" spans="1:7" s="33" customFormat="1" ht="21" customHeight="1">
      <c r="A26" s="373" t="s">
        <v>525</v>
      </c>
      <c r="B26" s="331"/>
      <c r="C26" s="368">
        <v>-43</v>
      </c>
      <c r="D26" s="366"/>
      <c r="E26" s="366"/>
      <c r="F26" s="368">
        <f t="shared" si="10"/>
        <v>0</v>
      </c>
      <c r="G26" s="335">
        <f t="shared" si="11"/>
        <v>0</v>
      </c>
    </row>
    <row r="27" spans="1:7" s="33" customFormat="1" ht="42.75" customHeight="1">
      <c r="A27" s="138" t="s">
        <v>418</v>
      </c>
      <c r="B27" s="331">
        <v>3273</v>
      </c>
      <c r="C27" s="366">
        <f>SUM(C29:C35)</f>
        <v>-124</v>
      </c>
      <c r="D27" s="366">
        <f>SUM(D28:D35)</f>
        <v>-839</v>
      </c>
      <c r="E27" s="366">
        <f>SUM(E28:E35)</f>
        <v>-839</v>
      </c>
      <c r="F27" s="366">
        <f t="shared" ref="F27" si="12">E27-D27</f>
        <v>0</v>
      </c>
      <c r="G27" s="332">
        <f t="shared" ref="G27" si="13">IF(D27=0,0,E27/D27*100)</f>
        <v>100</v>
      </c>
    </row>
    <row r="28" spans="1:7" s="33" customFormat="1" ht="21.75" customHeight="1">
      <c r="A28" s="351" t="s">
        <v>547</v>
      </c>
      <c r="B28" s="331"/>
      <c r="C28" s="366"/>
      <c r="D28" s="368">
        <v>-839</v>
      </c>
      <c r="E28" s="368">
        <v>-839</v>
      </c>
      <c r="F28" s="368">
        <f t="shared" ref="F28:F35" si="14">E28-D28</f>
        <v>0</v>
      </c>
      <c r="G28" s="335">
        <f t="shared" ref="G28:G35" si="15">IF(D28=0,0,E28/D28*100)</f>
        <v>100</v>
      </c>
    </row>
    <row r="29" spans="1:7" s="33" customFormat="1" ht="21.75" customHeight="1">
      <c r="A29" s="374" t="s">
        <v>516</v>
      </c>
      <c r="B29" s="331"/>
      <c r="C29" s="368">
        <v>-30</v>
      </c>
      <c r="D29" s="366"/>
      <c r="E29" s="366"/>
      <c r="F29" s="368">
        <f t="shared" si="14"/>
        <v>0</v>
      </c>
      <c r="G29" s="335">
        <f t="shared" si="15"/>
        <v>0</v>
      </c>
    </row>
    <row r="30" spans="1:7" s="33" customFormat="1" ht="21.75" customHeight="1">
      <c r="A30" s="374" t="s">
        <v>517</v>
      </c>
      <c r="B30" s="331"/>
      <c r="C30" s="368">
        <v>-13</v>
      </c>
      <c r="D30" s="366"/>
      <c r="E30" s="366"/>
      <c r="F30" s="368">
        <f t="shared" si="14"/>
        <v>0</v>
      </c>
      <c r="G30" s="335">
        <f t="shared" si="15"/>
        <v>0</v>
      </c>
    </row>
    <row r="31" spans="1:7" s="33" customFormat="1" ht="21.75" customHeight="1">
      <c r="A31" s="374" t="s">
        <v>518</v>
      </c>
      <c r="B31" s="331"/>
      <c r="C31" s="368">
        <v>-8</v>
      </c>
      <c r="D31" s="366"/>
      <c r="E31" s="366"/>
      <c r="F31" s="368">
        <f t="shared" si="14"/>
        <v>0</v>
      </c>
      <c r="G31" s="335">
        <f t="shared" si="15"/>
        <v>0</v>
      </c>
    </row>
    <row r="32" spans="1:7" s="33" customFormat="1" ht="21.75" customHeight="1">
      <c r="A32" s="374" t="s">
        <v>519</v>
      </c>
      <c r="B32" s="331"/>
      <c r="C32" s="368">
        <v>-39</v>
      </c>
      <c r="D32" s="366"/>
      <c r="E32" s="366"/>
      <c r="F32" s="368">
        <f t="shared" si="14"/>
        <v>0</v>
      </c>
      <c r="G32" s="335">
        <f t="shared" si="15"/>
        <v>0</v>
      </c>
    </row>
    <row r="33" spans="1:9" s="33" customFormat="1" ht="21.75" customHeight="1">
      <c r="A33" s="374" t="s">
        <v>520</v>
      </c>
      <c r="B33" s="331"/>
      <c r="C33" s="368">
        <v>-5</v>
      </c>
      <c r="D33" s="366"/>
      <c r="E33" s="366"/>
      <c r="F33" s="368">
        <f t="shared" si="14"/>
        <v>0</v>
      </c>
      <c r="G33" s="335">
        <f t="shared" si="15"/>
        <v>0</v>
      </c>
    </row>
    <row r="34" spans="1:9" s="33" customFormat="1" ht="21.75" customHeight="1">
      <c r="A34" s="374" t="s">
        <v>521</v>
      </c>
      <c r="B34" s="331"/>
      <c r="C34" s="368">
        <v>-14</v>
      </c>
      <c r="D34" s="366"/>
      <c r="E34" s="366"/>
      <c r="F34" s="368">
        <f t="shared" si="14"/>
        <v>0</v>
      </c>
      <c r="G34" s="335">
        <f t="shared" si="15"/>
        <v>0</v>
      </c>
    </row>
    <row r="35" spans="1:9" s="33" customFormat="1" ht="21.75" customHeight="1">
      <c r="A35" s="374" t="s">
        <v>522</v>
      </c>
      <c r="B35" s="331"/>
      <c r="C35" s="368">
        <v>-15</v>
      </c>
      <c r="D35" s="366"/>
      <c r="E35" s="366"/>
      <c r="F35" s="368">
        <f t="shared" si="14"/>
        <v>0</v>
      </c>
      <c r="G35" s="335">
        <f t="shared" si="15"/>
        <v>0</v>
      </c>
    </row>
    <row r="36" spans="1:9" s="33" customFormat="1" ht="31.5">
      <c r="A36" s="138" t="s">
        <v>443</v>
      </c>
      <c r="B36" s="345">
        <v>3275</v>
      </c>
      <c r="C36" s="366">
        <f>SUM(C37:C37)</f>
        <v>-71</v>
      </c>
      <c r="D36" s="366">
        <f>SUM(D37:D37)</f>
        <v>0</v>
      </c>
      <c r="E36" s="366">
        <f>SUM(E37:E37)</f>
        <v>0</v>
      </c>
      <c r="F36" s="366">
        <f t="shared" ref="F36" si="16">E36-D36</f>
        <v>0</v>
      </c>
      <c r="G36" s="332">
        <f t="shared" ref="G36" si="17">IF(D36=0,0,E36/D36*100)</f>
        <v>0</v>
      </c>
    </row>
    <row r="37" spans="1:9" s="33" customFormat="1" ht="21.75" customHeight="1">
      <c r="A37" s="351" t="s">
        <v>523</v>
      </c>
      <c r="B37" s="309"/>
      <c r="C37" s="368">
        <v>-71</v>
      </c>
      <c r="D37" s="368"/>
      <c r="E37" s="368"/>
      <c r="F37" s="368">
        <f>IF(E37="(    )",0,E37)-IF(D37="(    )",0,D37)</f>
        <v>0</v>
      </c>
      <c r="G37" s="368">
        <f t="shared" ref="G37" si="18">IF(IF(D37="(    )",0,D37)=0,0,IF(E37="(    )",0,E37)/IF(D37="(    )",0,D37))*100</f>
        <v>0</v>
      </c>
    </row>
    <row r="38" spans="1:9" s="33" customFormat="1" ht="21.75" customHeight="1">
      <c r="A38" s="377"/>
      <c r="B38" s="361"/>
      <c r="C38" s="378"/>
      <c r="D38" s="378"/>
      <c r="E38" s="378"/>
      <c r="F38" s="378"/>
      <c r="G38" s="378"/>
    </row>
    <row r="39" spans="1:9" s="308" customFormat="1" ht="30" customHeight="1">
      <c r="A39" s="354" t="s">
        <v>569</v>
      </c>
      <c r="B39" s="445" t="s">
        <v>80</v>
      </c>
      <c r="C39" s="445"/>
      <c r="D39" s="445"/>
      <c r="E39" s="375"/>
      <c r="F39" s="444" t="s">
        <v>576</v>
      </c>
      <c r="G39" s="444"/>
    </row>
    <row r="40" spans="1:9" s="360" customFormat="1" ht="21" customHeight="1">
      <c r="A40" s="376" t="s">
        <v>360</v>
      </c>
      <c r="B40" s="443" t="s">
        <v>66</v>
      </c>
      <c r="C40" s="443"/>
      <c r="D40" s="443"/>
      <c r="F40" s="443" t="s">
        <v>173</v>
      </c>
      <c r="G40" s="443"/>
    </row>
    <row r="41" spans="1:9" s="33" customFormat="1" ht="19.5" customHeight="1">
      <c r="B41" s="13"/>
      <c r="C41" s="13"/>
      <c r="D41" s="141"/>
      <c r="E41" s="139"/>
      <c r="F41" s="139"/>
      <c r="G41" s="139"/>
    </row>
    <row r="42" spans="1:9" ht="26.25" customHeight="1">
      <c r="A42" s="12"/>
      <c r="D42" s="141"/>
      <c r="E42" s="139"/>
      <c r="F42" s="139"/>
      <c r="G42" s="139"/>
    </row>
    <row r="43" spans="1:9" ht="18.75" customHeight="1">
      <c r="A43" s="12"/>
      <c r="D43" s="141"/>
      <c r="E43" s="139"/>
      <c r="F43" s="139"/>
      <c r="G43" s="139"/>
      <c r="H43" s="13"/>
      <c r="I43" s="13"/>
    </row>
    <row r="44" spans="1:9">
      <c r="A44" s="12"/>
      <c r="D44" s="141"/>
      <c r="E44" s="139"/>
      <c r="F44" s="139"/>
      <c r="G44" s="139"/>
    </row>
    <row r="45" spans="1:9">
      <c r="A45" s="12"/>
      <c r="D45" s="141"/>
      <c r="E45" s="139"/>
      <c r="F45" s="139"/>
      <c r="G45" s="139"/>
    </row>
    <row r="46" spans="1:9">
      <c r="A46" s="12"/>
      <c r="D46" s="141"/>
      <c r="E46" s="139"/>
      <c r="F46" s="139"/>
      <c r="G46" s="139"/>
    </row>
    <row r="47" spans="1:9">
      <c r="A47" s="12"/>
      <c r="D47" s="141"/>
      <c r="E47" s="139"/>
      <c r="F47" s="139"/>
      <c r="G47" s="139"/>
    </row>
    <row r="48" spans="1:9">
      <c r="A48" s="12"/>
      <c r="D48" s="141"/>
      <c r="E48" s="139"/>
      <c r="F48" s="139"/>
      <c r="G48" s="139"/>
    </row>
    <row r="49" spans="1:7">
      <c r="A49" s="12"/>
      <c r="D49" s="141"/>
      <c r="E49" s="139"/>
      <c r="F49" s="139"/>
      <c r="G49" s="139"/>
    </row>
    <row r="50" spans="1:7">
      <c r="A50" s="12"/>
      <c r="D50" s="141"/>
      <c r="E50" s="139"/>
      <c r="F50" s="139"/>
      <c r="G50" s="139"/>
    </row>
    <row r="51" spans="1:7">
      <c r="A51" s="12"/>
      <c r="D51" s="141"/>
      <c r="E51" s="139"/>
      <c r="F51" s="139"/>
      <c r="G51" s="139"/>
    </row>
    <row r="52" spans="1:7">
      <c r="A52" s="12"/>
      <c r="D52" s="141"/>
      <c r="E52" s="139"/>
      <c r="F52" s="139"/>
      <c r="G52" s="139"/>
    </row>
    <row r="53" spans="1:7">
      <c r="A53" s="12"/>
      <c r="D53" s="141"/>
      <c r="E53" s="139"/>
      <c r="F53" s="139"/>
      <c r="G53" s="139"/>
    </row>
    <row r="54" spans="1:7">
      <c r="A54" s="12"/>
      <c r="D54" s="141"/>
      <c r="E54" s="139"/>
      <c r="F54" s="139"/>
      <c r="G54" s="139"/>
    </row>
    <row r="55" spans="1:7">
      <c r="A55" s="12"/>
      <c r="D55" s="141"/>
      <c r="E55" s="139"/>
      <c r="F55" s="139"/>
      <c r="G55" s="139"/>
    </row>
    <row r="56" spans="1:7">
      <c r="A56" s="12"/>
      <c r="D56" s="141"/>
      <c r="E56" s="139"/>
      <c r="F56" s="139"/>
      <c r="G56" s="139"/>
    </row>
    <row r="57" spans="1:7">
      <c r="A57" s="12"/>
      <c r="D57" s="141"/>
      <c r="E57" s="139"/>
      <c r="F57" s="139"/>
      <c r="G57" s="139"/>
    </row>
    <row r="58" spans="1:7">
      <c r="A58" s="12"/>
      <c r="D58" s="141"/>
      <c r="E58" s="139"/>
      <c r="F58" s="139"/>
      <c r="G58" s="139"/>
    </row>
    <row r="59" spans="1:7">
      <c r="A59" s="12"/>
      <c r="D59" s="141"/>
      <c r="E59" s="139"/>
      <c r="F59" s="139"/>
      <c r="G59" s="139"/>
    </row>
    <row r="60" spans="1:7">
      <c r="A60" s="12"/>
      <c r="D60" s="141"/>
      <c r="E60" s="139"/>
      <c r="F60" s="139"/>
      <c r="G60" s="139"/>
    </row>
    <row r="61" spans="1:7">
      <c r="A61" s="12"/>
      <c r="D61" s="141"/>
      <c r="E61" s="139"/>
      <c r="F61" s="139"/>
      <c r="G61" s="139"/>
    </row>
    <row r="62" spans="1:7">
      <c r="A62" s="12"/>
      <c r="D62" s="141"/>
      <c r="E62" s="139"/>
      <c r="F62" s="139"/>
      <c r="G62" s="139"/>
    </row>
    <row r="63" spans="1:7">
      <c r="A63" s="12"/>
      <c r="D63" s="141"/>
      <c r="E63" s="139"/>
      <c r="F63" s="139"/>
      <c r="G63" s="139"/>
    </row>
    <row r="64" spans="1:7">
      <c r="A64" s="12"/>
      <c r="D64" s="141"/>
      <c r="E64" s="139"/>
      <c r="F64" s="139"/>
      <c r="G64" s="139"/>
    </row>
    <row r="65" spans="1:7">
      <c r="A65" s="12"/>
      <c r="D65" s="141"/>
      <c r="E65" s="139"/>
      <c r="F65" s="139"/>
      <c r="G65" s="139"/>
    </row>
    <row r="66" spans="1:7">
      <c r="A66" s="12"/>
      <c r="D66" s="141"/>
      <c r="E66" s="139"/>
      <c r="F66" s="139"/>
      <c r="G66" s="139"/>
    </row>
    <row r="67" spans="1:7">
      <c r="A67" s="12"/>
      <c r="D67" s="141"/>
      <c r="E67" s="139"/>
      <c r="F67" s="139"/>
      <c r="G67" s="139"/>
    </row>
    <row r="68" spans="1:7">
      <c r="A68" s="12"/>
      <c r="D68" s="141"/>
      <c r="E68" s="139"/>
      <c r="F68" s="139"/>
      <c r="G68" s="139"/>
    </row>
    <row r="69" spans="1:7">
      <c r="A69" s="12"/>
      <c r="D69" s="141"/>
      <c r="E69" s="139"/>
      <c r="F69" s="139"/>
      <c r="G69" s="139"/>
    </row>
    <row r="70" spans="1:7">
      <c r="A70" s="12"/>
      <c r="D70" s="141"/>
      <c r="E70" s="139"/>
      <c r="F70" s="139"/>
      <c r="G70" s="139"/>
    </row>
    <row r="71" spans="1:7">
      <c r="A71" s="12"/>
      <c r="D71" s="141"/>
      <c r="E71" s="139"/>
      <c r="F71" s="139"/>
      <c r="G71" s="139"/>
    </row>
    <row r="72" spans="1:7">
      <c r="A72" s="12"/>
      <c r="D72" s="141"/>
      <c r="E72" s="139"/>
      <c r="F72" s="139"/>
      <c r="G72" s="139"/>
    </row>
    <row r="73" spans="1:7">
      <c r="A73" s="12"/>
      <c r="D73" s="141"/>
      <c r="E73" s="139"/>
      <c r="F73" s="139"/>
      <c r="G73" s="139"/>
    </row>
    <row r="74" spans="1:7">
      <c r="A74" s="12"/>
      <c r="D74" s="141"/>
      <c r="E74" s="139"/>
      <c r="F74" s="139"/>
      <c r="G74" s="139"/>
    </row>
    <row r="75" spans="1:7">
      <c r="A75" s="12"/>
      <c r="D75" s="141"/>
      <c r="E75" s="139"/>
      <c r="F75" s="139"/>
      <c r="G75" s="139"/>
    </row>
    <row r="76" spans="1:7">
      <c r="A76" s="12"/>
      <c r="D76" s="141"/>
      <c r="E76" s="139"/>
      <c r="F76" s="139"/>
      <c r="G76" s="139"/>
    </row>
    <row r="77" spans="1:7">
      <c r="A77" s="12"/>
      <c r="D77" s="141"/>
      <c r="E77" s="139"/>
      <c r="F77" s="139"/>
      <c r="G77" s="139"/>
    </row>
    <row r="78" spans="1:7">
      <c r="A78" s="12"/>
      <c r="D78" s="141"/>
      <c r="E78" s="139"/>
      <c r="F78" s="139"/>
      <c r="G78" s="139"/>
    </row>
    <row r="79" spans="1:7">
      <c r="A79" s="12"/>
      <c r="D79" s="141"/>
      <c r="E79" s="139"/>
      <c r="F79" s="139"/>
      <c r="G79" s="139"/>
    </row>
    <row r="80" spans="1:7">
      <c r="A80" s="12"/>
      <c r="D80" s="141"/>
      <c r="E80" s="139"/>
      <c r="F80" s="139"/>
      <c r="G80" s="139"/>
    </row>
    <row r="81" spans="1:7">
      <c r="A81" s="12"/>
      <c r="D81" s="141"/>
      <c r="E81" s="139"/>
      <c r="F81" s="139"/>
      <c r="G81" s="139"/>
    </row>
    <row r="82" spans="1:7">
      <c r="A82" s="12"/>
      <c r="D82" s="141"/>
      <c r="E82" s="139"/>
      <c r="F82" s="139"/>
      <c r="G82" s="139"/>
    </row>
    <row r="83" spans="1:7">
      <c r="A83" s="12"/>
      <c r="D83" s="141"/>
      <c r="E83" s="139"/>
      <c r="F83" s="139"/>
      <c r="G83" s="139"/>
    </row>
    <row r="84" spans="1:7">
      <c r="A84" s="12"/>
      <c r="D84" s="141"/>
      <c r="E84" s="139"/>
      <c r="F84" s="139"/>
      <c r="G84" s="139"/>
    </row>
    <row r="85" spans="1:7">
      <c r="A85" s="12"/>
      <c r="D85" s="141"/>
      <c r="E85" s="139"/>
      <c r="F85" s="139"/>
      <c r="G85" s="139"/>
    </row>
    <row r="86" spans="1:7">
      <c r="A86" s="12"/>
      <c r="D86" s="141"/>
      <c r="E86" s="139"/>
      <c r="F86" s="139"/>
      <c r="G86" s="139"/>
    </row>
    <row r="87" spans="1:7">
      <c r="A87" s="12"/>
      <c r="D87" s="141"/>
      <c r="E87" s="139"/>
      <c r="F87" s="139"/>
      <c r="G87" s="139"/>
    </row>
    <row r="88" spans="1:7">
      <c r="A88" s="12"/>
      <c r="D88" s="141"/>
      <c r="E88" s="139"/>
      <c r="F88" s="139"/>
      <c r="G88" s="139"/>
    </row>
    <row r="89" spans="1:7">
      <c r="A89" s="12"/>
      <c r="D89" s="141"/>
      <c r="E89" s="139"/>
      <c r="F89" s="139"/>
      <c r="G89" s="139"/>
    </row>
    <row r="90" spans="1:7">
      <c r="A90" s="12"/>
      <c r="D90" s="141"/>
      <c r="E90" s="139"/>
      <c r="F90" s="139"/>
      <c r="G90" s="139"/>
    </row>
    <row r="91" spans="1:7">
      <c r="A91" s="12"/>
      <c r="D91" s="141"/>
      <c r="E91" s="139"/>
      <c r="F91" s="139"/>
      <c r="G91" s="139"/>
    </row>
    <row r="92" spans="1:7">
      <c r="A92" s="12"/>
      <c r="D92" s="141"/>
      <c r="E92" s="139"/>
      <c r="F92" s="139"/>
      <c r="G92" s="139"/>
    </row>
    <row r="93" spans="1:7">
      <c r="A93" s="12"/>
      <c r="D93" s="141"/>
      <c r="E93" s="139"/>
      <c r="F93" s="139"/>
      <c r="G93" s="139"/>
    </row>
    <row r="94" spans="1:7">
      <c r="A94" s="12"/>
      <c r="D94" s="141"/>
      <c r="E94" s="139"/>
      <c r="F94" s="139"/>
      <c r="G94" s="139"/>
    </row>
    <row r="95" spans="1:7">
      <c r="A95" s="12"/>
    </row>
    <row r="96" spans="1:7">
      <c r="A96" s="12"/>
    </row>
    <row r="97" spans="1:1">
      <c r="A97" s="160"/>
    </row>
    <row r="98" spans="1:1">
      <c r="A98" s="160"/>
    </row>
    <row r="99" spans="1:1">
      <c r="A99" s="160"/>
    </row>
    <row r="100" spans="1:1">
      <c r="A100" s="160"/>
    </row>
    <row r="101" spans="1:1">
      <c r="A101" s="160"/>
    </row>
    <row r="102" spans="1:1">
      <c r="A102" s="160"/>
    </row>
    <row r="103" spans="1:1">
      <c r="A103" s="160"/>
    </row>
    <row r="104" spans="1:1">
      <c r="A104" s="160"/>
    </row>
    <row r="105" spans="1:1">
      <c r="A105" s="160"/>
    </row>
    <row r="106" spans="1:1">
      <c r="A106" s="160"/>
    </row>
    <row r="107" spans="1:1">
      <c r="A107" s="160"/>
    </row>
    <row r="108" spans="1:1">
      <c r="A108" s="160"/>
    </row>
    <row r="109" spans="1:1">
      <c r="A109" s="160"/>
    </row>
    <row r="110" spans="1:1">
      <c r="A110" s="160"/>
    </row>
    <row r="111" spans="1:1">
      <c r="A111" s="160"/>
    </row>
    <row r="112" spans="1:1">
      <c r="A112" s="160"/>
    </row>
    <row r="113" spans="1:1">
      <c r="A113" s="160"/>
    </row>
    <row r="114" spans="1:1">
      <c r="A114" s="160"/>
    </row>
    <row r="115" spans="1:1">
      <c r="A115" s="160"/>
    </row>
    <row r="116" spans="1:1">
      <c r="A116" s="160"/>
    </row>
    <row r="117" spans="1:1">
      <c r="A117" s="160"/>
    </row>
    <row r="118" spans="1:1">
      <c r="A118" s="160"/>
    </row>
    <row r="119" spans="1:1">
      <c r="A119" s="160"/>
    </row>
    <row r="120" spans="1:1">
      <c r="A120" s="160"/>
    </row>
    <row r="121" spans="1:1">
      <c r="A121" s="160"/>
    </row>
    <row r="122" spans="1:1">
      <c r="A122" s="160"/>
    </row>
    <row r="123" spans="1:1">
      <c r="A123" s="160"/>
    </row>
    <row r="124" spans="1:1">
      <c r="A124" s="160"/>
    </row>
    <row r="125" spans="1:1">
      <c r="A125" s="160"/>
    </row>
    <row r="126" spans="1:1">
      <c r="A126" s="160"/>
    </row>
    <row r="127" spans="1:1">
      <c r="A127" s="160"/>
    </row>
    <row r="128" spans="1:1">
      <c r="A128" s="160"/>
    </row>
    <row r="129" spans="1:1">
      <c r="A129" s="160"/>
    </row>
    <row r="130" spans="1:1">
      <c r="A130" s="160"/>
    </row>
    <row r="131" spans="1:1">
      <c r="A131" s="160"/>
    </row>
    <row r="132" spans="1:1">
      <c r="A132" s="160"/>
    </row>
    <row r="133" spans="1:1">
      <c r="A133" s="160"/>
    </row>
    <row r="134" spans="1:1">
      <c r="A134" s="160"/>
    </row>
    <row r="135" spans="1:1">
      <c r="A135" s="160"/>
    </row>
    <row r="136" spans="1:1">
      <c r="A136" s="160"/>
    </row>
    <row r="137" spans="1:1">
      <c r="A137" s="160"/>
    </row>
    <row r="138" spans="1:1">
      <c r="A138" s="160"/>
    </row>
    <row r="139" spans="1:1">
      <c r="A139" s="160"/>
    </row>
    <row r="140" spans="1:1">
      <c r="A140" s="160"/>
    </row>
    <row r="141" spans="1:1">
      <c r="A141" s="160"/>
    </row>
    <row r="142" spans="1:1">
      <c r="A142" s="160"/>
    </row>
    <row r="143" spans="1:1">
      <c r="A143" s="160"/>
    </row>
    <row r="144" spans="1:1">
      <c r="A144" s="160"/>
    </row>
    <row r="145" spans="1:1">
      <c r="A145" s="160"/>
    </row>
    <row r="146" spans="1:1">
      <c r="A146" s="160"/>
    </row>
    <row r="147" spans="1:1">
      <c r="A147" s="160"/>
    </row>
    <row r="148" spans="1:1">
      <c r="A148" s="160"/>
    </row>
    <row r="149" spans="1:1">
      <c r="A149" s="160"/>
    </row>
    <row r="150" spans="1:1">
      <c r="A150" s="160"/>
    </row>
    <row r="151" spans="1:1">
      <c r="A151" s="160"/>
    </row>
    <row r="152" spans="1:1">
      <c r="A152" s="160"/>
    </row>
    <row r="153" spans="1:1">
      <c r="A153" s="160"/>
    </row>
    <row r="154" spans="1:1">
      <c r="A154" s="160"/>
    </row>
    <row r="155" spans="1:1">
      <c r="A155" s="160"/>
    </row>
    <row r="156" spans="1:1">
      <c r="A156" s="160"/>
    </row>
    <row r="157" spans="1:1">
      <c r="A157" s="160"/>
    </row>
    <row r="158" spans="1:1">
      <c r="A158" s="160"/>
    </row>
    <row r="159" spans="1:1">
      <c r="A159" s="160"/>
    </row>
    <row r="160" spans="1:1">
      <c r="A160" s="160"/>
    </row>
    <row r="161" spans="1:1">
      <c r="A161" s="160"/>
    </row>
    <row r="162" spans="1:1">
      <c r="A162" s="160"/>
    </row>
    <row r="163" spans="1:1">
      <c r="A163" s="160"/>
    </row>
    <row r="164" spans="1:1">
      <c r="A164" s="160"/>
    </row>
    <row r="165" spans="1:1">
      <c r="A165" s="160"/>
    </row>
    <row r="166" spans="1:1">
      <c r="A166" s="160"/>
    </row>
    <row r="167" spans="1:1">
      <c r="A167" s="160"/>
    </row>
    <row r="168" spans="1:1">
      <c r="A168" s="160"/>
    </row>
    <row r="169" spans="1:1">
      <c r="A169" s="160"/>
    </row>
    <row r="170" spans="1:1">
      <c r="A170" s="160"/>
    </row>
    <row r="171" spans="1:1">
      <c r="A171" s="160"/>
    </row>
    <row r="172" spans="1:1">
      <c r="A172" s="160"/>
    </row>
    <row r="173" spans="1:1">
      <c r="A173" s="160"/>
    </row>
    <row r="174" spans="1:1">
      <c r="A174" s="160"/>
    </row>
    <row r="175" spans="1:1">
      <c r="A175" s="160"/>
    </row>
    <row r="176" spans="1:1">
      <c r="A176" s="160"/>
    </row>
    <row r="177" spans="1:1">
      <c r="A177" s="160"/>
    </row>
    <row r="178" spans="1:1">
      <c r="A178" s="160"/>
    </row>
    <row r="179" spans="1:1">
      <c r="A179" s="160"/>
    </row>
    <row r="180" spans="1:1">
      <c r="A180" s="160"/>
    </row>
    <row r="181" spans="1:1">
      <c r="A181" s="160"/>
    </row>
    <row r="182" spans="1:1">
      <c r="A182" s="160"/>
    </row>
    <row r="183" spans="1:1">
      <c r="A183" s="160"/>
    </row>
    <row r="184" spans="1:1">
      <c r="A184" s="160"/>
    </row>
    <row r="185" spans="1:1">
      <c r="A185" s="160"/>
    </row>
    <row r="186" spans="1:1">
      <c r="A186" s="160"/>
    </row>
    <row r="187" spans="1:1">
      <c r="A187" s="160"/>
    </row>
    <row r="188" spans="1:1">
      <c r="A188" s="160"/>
    </row>
    <row r="189" spans="1:1">
      <c r="A189" s="160"/>
    </row>
    <row r="190" spans="1:1">
      <c r="A190" s="160"/>
    </row>
    <row r="191" spans="1:1">
      <c r="A191" s="160"/>
    </row>
    <row r="192" spans="1:1">
      <c r="A192" s="160"/>
    </row>
    <row r="193" spans="1:1">
      <c r="A193" s="160"/>
    </row>
    <row r="194" spans="1:1">
      <c r="A194" s="160"/>
    </row>
    <row r="195" spans="1:1">
      <c r="A195" s="160"/>
    </row>
    <row r="196" spans="1:1">
      <c r="A196" s="160"/>
    </row>
    <row r="197" spans="1:1">
      <c r="A197" s="160"/>
    </row>
    <row r="198" spans="1:1">
      <c r="A198" s="160"/>
    </row>
    <row r="199" spans="1:1">
      <c r="A199" s="160"/>
    </row>
    <row r="200" spans="1:1">
      <c r="A200" s="160"/>
    </row>
    <row r="201" spans="1:1">
      <c r="A201" s="160"/>
    </row>
    <row r="202" spans="1:1">
      <c r="A202" s="160"/>
    </row>
    <row r="203" spans="1:1">
      <c r="A203" s="160"/>
    </row>
    <row r="204" spans="1:1">
      <c r="A204" s="160"/>
    </row>
    <row r="205" spans="1:1">
      <c r="A205" s="160"/>
    </row>
    <row r="206" spans="1:1">
      <c r="A206" s="160"/>
    </row>
    <row r="207" spans="1:1">
      <c r="A207" s="160"/>
    </row>
    <row r="208" spans="1:1">
      <c r="A208" s="160"/>
    </row>
    <row r="209" spans="1:1">
      <c r="A209" s="160"/>
    </row>
    <row r="210" spans="1:1">
      <c r="A210" s="160"/>
    </row>
    <row r="211" spans="1:1">
      <c r="A211" s="160"/>
    </row>
    <row r="212" spans="1:1">
      <c r="A212" s="160"/>
    </row>
    <row r="213" spans="1:1">
      <c r="A213" s="160"/>
    </row>
    <row r="214" spans="1:1">
      <c r="A214" s="160"/>
    </row>
    <row r="215" spans="1:1">
      <c r="A215" s="160"/>
    </row>
    <row r="216" spans="1:1">
      <c r="A216" s="160"/>
    </row>
    <row r="217" spans="1:1">
      <c r="A217" s="160"/>
    </row>
    <row r="218" spans="1:1">
      <c r="A218" s="160"/>
    </row>
    <row r="219" spans="1:1">
      <c r="A219" s="160"/>
    </row>
    <row r="220" spans="1:1">
      <c r="A220" s="160"/>
    </row>
    <row r="221" spans="1:1">
      <c r="A221" s="160"/>
    </row>
    <row r="222" spans="1:1">
      <c r="A222" s="160"/>
    </row>
    <row r="223" spans="1:1">
      <c r="A223" s="160"/>
    </row>
    <row r="224" spans="1:1">
      <c r="A224" s="160"/>
    </row>
    <row r="225" spans="1:1">
      <c r="A225" s="160"/>
    </row>
    <row r="226" spans="1:1">
      <c r="A226" s="160"/>
    </row>
    <row r="227" spans="1:1">
      <c r="A227" s="160"/>
    </row>
    <row r="228" spans="1:1">
      <c r="A228" s="160"/>
    </row>
    <row r="229" spans="1:1">
      <c r="A229" s="160"/>
    </row>
    <row r="230" spans="1:1">
      <c r="A230" s="160"/>
    </row>
    <row r="231" spans="1:1">
      <c r="A231" s="160"/>
    </row>
    <row r="232" spans="1:1">
      <c r="A232" s="160"/>
    </row>
    <row r="233" spans="1:1">
      <c r="A233" s="160"/>
    </row>
    <row r="234" spans="1:1">
      <c r="A234" s="160"/>
    </row>
    <row r="235" spans="1:1">
      <c r="A235" s="160"/>
    </row>
    <row r="236" spans="1:1">
      <c r="A236" s="160"/>
    </row>
    <row r="237" spans="1:1">
      <c r="A237" s="160"/>
    </row>
    <row r="238" spans="1:1">
      <c r="A238" s="160"/>
    </row>
    <row r="239" spans="1:1">
      <c r="A239" s="160"/>
    </row>
    <row r="240" spans="1:1">
      <c r="A240" s="160"/>
    </row>
    <row r="241" spans="1:1">
      <c r="A241" s="160"/>
    </row>
    <row r="242" spans="1:1">
      <c r="A242" s="160"/>
    </row>
    <row r="243" spans="1:1">
      <c r="A243" s="160"/>
    </row>
    <row r="244" spans="1:1">
      <c r="A244" s="160"/>
    </row>
    <row r="245" spans="1:1">
      <c r="A245" s="160"/>
    </row>
    <row r="246" spans="1:1">
      <c r="A246" s="160"/>
    </row>
    <row r="247" spans="1:1">
      <c r="A247" s="160"/>
    </row>
    <row r="248" spans="1:1">
      <c r="A248" s="160"/>
    </row>
    <row r="249" spans="1:1">
      <c r="A249" s="160"/>
    </row>
    <row r="250" spans="1:1">
      <c r="A250" s="160"/>
    </row>
    <row r="251" spans="1:1">
      <c r="A251" s="160"/>
    </row>
    <row r="252" spans="1:1">
      <c r="A252" s="160"/>
    </row>
    <row r="253" spans="1:1">
      <c r="A253" s="160"/>
    </row>
    <row r="254" spans="1:1">
      <c r="A254" s="160"/>
    </row>
    <row r="255" spans="1:1">
      <c r="A255" s="160"/>
    </row>
    <row r="256" spans="1:1">
      <c r="A256" s="160"/>
    </row>
    <row r="257" spans="1:1">
      <c r="A257" s="160"/>
    </row>
    <row r="258" spans="1:1">
      <c r="A258" s="160"/>
    </row>
    <row r="259" spans="1:1">
      <c r="A259" s="160"/>
    </row>
    <row r="260" spans="1:1">
      <c r="A260" s="160"/>
    </row>
    <row r="261" spans="1:1">
      <c r="A261" s="160"/>
    </row>
    <row r="262" spans="1:1">
      <c r="A262" s="160"/>
    </row>
    <row r="263" spans="1:1">
      <c r="A263" s="160"/>
    </row>
  </sheetData>
  <mergeCells count="5">
    <mergeCell ref="F40:G40"/>
    <mergeCell ref="F39:G39"/>
    <mergeCell ref="B39:D39"/>
    <mergeCell ref="B40:D40"/>
    <mergeCell ref="A2:G2"/>
  </mergeCells>
  <printOptions horizontalCentered="1"/>
  <pageMargins left="0.59055118110236227" right="0.59055118110236227" top="0.78740157480314965" bottom="0.59055118110236227" header="0" footer="0"/>
  <pageSetup paperSize="9" scale="88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84"/>
  <sheetViews>
    <sheetView view="pageBreakPreview" zoomScale="55" zoomScaleNormal="75" zoomScaleSheetLayoutView="55" workbookViewId="0">
      <selection activeCell="H7" sqref="H7:H13"/>
    </sheetView>
  </sheetViews>
  <sheetFormatPr defaultColWidth="9.140625" defaultRowHeight="18.75"/>
  <cols>
    <col min="1" max="1" width="80.140625" style="1" customWidth="1"/>
    <col min="2" max="2" width="12.7109375" style="4" customWidth="1"/>
    <col min="3" max="4" width="25.7109375" style="4" customWidth="1"/>
    <col min="5" max="6" width="22.85546875" style="4" customWidth="1"/>
    <col min="7" max="8" width="23.140625" style="4" customWidth="1"/>
    <col min="9" max="9" width="9.5703125" style="1" customWidth="1"/>
    <col min="10" max="10" width="9.85546875" style="1" customWidth="1"/>
    <col min="11" max="16384" width="9.140625" style="1"/>
  </cols>
  <sheetData>
    <row r="1" spans="1:8" ht="20.25">
      <c r="H1" s="54" t="s">
        <v>345</v>
      </c>
    </row>
    <row r="2" spans="1:8" ht="39" customHeight="1">
      <c r="A2" s="449" t="s">
        <v>126</v>
      </c>
      <c r="B2" s="449"/>
      <c r="C2" s="449"/>
      <c r="D2" s="449"/>
      <c r="E2" s="449"/>
      <c r="F2" s="449"/>
      <c r="G2" s="449"/>
      <c r="H2" s="449"/>
    </row>
    <row r="3" spans="1:8" ht="30" customHeight="1">
      <c r="A3" s="451" t="s">
        <v>318</v>
      </c>
      <c r="B3" s="451"/>
      <c r="C3" s="451"/>
      <c r="D3" s="451"/>
      <c r="E3" s="451"/>
      <c r="F3" s="451"/>
      <c r="G3" s="451"/>
      <c r="H3" s="451"/>
    </row>
    <row r="4" spans="1:8" ht="58.5" customHeight="1">
      <c r="A4" s="447" t="s">
        <v>154</v>
      </c>
      <c r="B4" s="450" t="s">
        <v>18</v>
      </c>
      <c r="C4" s="450" t="s">
        <v>135</v>
      </c>
      <c r="D4" s="450"/>
      <c r="E4" s="452" t="s">
        <v>434</v>
      </c>
      <c r="F4" s="452"/>
      <c r="G4" s="452"/>
      <c r="H4" s="452"/>
    </row>
    <row r="5" spans="1:8" ht="68.25" customHeight="1">
      <c r="A5" s="448"/>
      <c r="B5" s="450"/>
      <c r="C5" s="55" t="s">
        <v>439</v>
      </c>
      <c r="D5" s="55" t="s">
        <v>440</v>
      </c>
      <c r="E5" s="55" t="s">
        <v>145</v>
      </c>
      <c r="F5" s="55" t="s">
        <v>141</v>
      </c>
      <c r="G5" s="56" t="s">
        <v>151</v>
      </c>
      <c r="H5" s="56" t="s">
        <v>152</v>
      </c>
    </row>
    <row r="6" spans="1:8" ht="33.75" customHeight="1">
      <c r="A6" s="57">
        <v>1</v>
      </c>
      <c r="B6" s="55">
        <v>2</v>
      </c>
      <c r="C6" s="57">
        <v>3</v>
      </c>
      <c r="D6" s="55">
        <v>4</v>
      </c>
      <c r="E6" s="57">
        <v>5</v>
      </c>
      <c r="F6" s="55">
        <v>6</v>
      </c>
      <c r="G6" s="57">
        <v>7</v>
      </c>
      <c r="H6" s="55">
        <v>8</v>
      </c>
    </row>
    <row r="7" spans="1:8" s="2" customFormat="1" ht="68.25" customHeight="1">
      <c r="A7" s="58" t="s">
        <v>69</v>
      </c>
      <c r="B7" s="59">
        <v>4000</v>
      </c>
      <c r="C7" s="60">
        <f>SUM(C8:C13)</f>
        <v>322</v>
      </c>
      <c r="D7" s="60">
        <f>SUM(D8:D13)</f>
        <v>6015</v>
      </c>
      <c r="E7" s="60">
        <f t="shared" ref="E7:F7" si="0">SUM(E8:E13)</f>
        <v>6015</v>
      </c>
      <c r="F7" s="60">
        <f t="shared" si="0"/>
        <v>6015</v>
      </c>
      <c r="G7" s="60">
        <f>IF(F7="(    )",0,F7)-IF(E7="(    )",0,E7)</f>
        <v>0</v>
      </c>
      <c r="H7" s="214">
        <f t="shared" ref="H7" si="1">IF(IF(E7="(    )",0,E7)=0,0,IF(F7="(    )",0,F7)/IF(E7="(    )",0,E7))*100</f>
        <v>100</v>
      </c>
    </row>
    <row r="8" spans="1:8" ht="54.75" customHeight="1">
      <c r="A8" s="62" t="s">
        <v>1</v>
      </c>
      <c r="B8" s="77" t="s">
        <v>129</v>
      </c>
      <c r="C8" s="64"/>
      <c r="D8" s="64"/>
      <c r="E8" s="64"/>
      <c r="F8" s="64"/>
      <c r="G8" s="64"/>
      <c r="H8" s="109"/>
    </row>
    <row r="9" spans="1:8" ht="54.75" customHeight="1">
      <c r="A9" s="62" t="s">
        <v>2</v>
      </c>
      <c r="B9" s="77">
        <v>4020</v>
      </c>
      <c r="C9" s="64">
        <f>'Розшифровка до капівидатків'!C6</f>
        <v>80</v>
      </c>
      <c r="D9" s="64">
        <f>'Розшифровка до капівидатків'!E6</f>
        <v>5316</v>
      </c>
      <c r="E9" s="64">
        <f>'Розшифровка до капівидатків'!D6</f>
        <v>5316</v>
      </c>
      <c r="F9" s="64">
        <v>5316</v>
      </c>
      <c r="G9" s="64">
        <f t="shared" ref="G9:G10" si="2">IF(F9="(    )",0,F9)-IF(E9="(    )",0,E9)</f>
        <v>0</v>
      </c>
      <c r="H9" s="109">
        <f t="shared" ref="H9:H10" si="3">IF(IF(E9="(    )",0,E9)=0,0,IF(F9="(    )",0,F9)/IF(E9="(    )",0,E9))*100</f>
        <v>100</v>
      </c>
    </row>
    <row r="10" spans="1:8" ht="54.75" customHeight="1">
      <c r="A10" s="62" t="s">
        <v>28</v>
      </c>
      <c r="B10" s="77">
        <v>4030</v>
      </c>
      <c r="C10" s="64">
        <f>'Розшифровка до капівидатків'!C10</f>
        <v>124</v>
      </c>
      <c r="D10" s="64">
        <f>'Розшифровка до капівидатків'!E10</f>
        <v>699</v>
      </c>
      <c r="E10" s="64">
        <f>'Розшифровка до капівидатків'!D10</f>
        <v>699</v>
      </c>
      <c r="F10" s="64">
        <f>'Розшифровка до капівидатків'!E10</f>
        <v>699</v>
      </c>
      <c r="G10" s="64">
        <f t="shared" si="2"/>
        <v>0</v>
      </c>
      <c r="H10" s="109">
        <f t="shared" si="3"/>
        <v>100</v>
      </c>
    </row>
    <row r="11" spans="1:8" ht="54.75" customHeight="1">
      <c r="A11" s="62" t="s">
        <v>3</v>
      </c>
      <c r="B11" s="77">
        <v>4040</v>
      </c>
      <c r="C11" s="64"/>
      <c r="D11" s="64"/>
      <c r="E11" s="64"/>
      <c r="F11" s="64"/>
      <c r="G11" s="64"/>
      <c r="H11" s="109"/>
    </row>
    <row r="12" spans="1:8" ht="54.75" customHeight="1">
      <c r="A12" s="62" t="s">
        <v>60</v>
      </c>
      <c r="B12" s="77">
        <v>4050</v>
      </c>
      <c r="C12" s="64">
        <f>'Розшифровка до капівидатків'!C19</f>
        <v>118</v>
      </c>
      <c r="D12" s="64">
        <f>'Розшифровка до капівидатків'!E19</f>
        <v>0</v>
      </c>
      <c r="E12" s="64">
        <f>'Розшифровка до капівидатків'!D19</f>
        <v>0</v>
      </c>
      <c r="F12" s="64">
        <f>'Розшифровка до капівидатків'!E19</f>
        <v>0</v>
      </c>
      <c r="G12" s="64">
        <f>IF(F12="(    )",0,F12)-IF(D12="(    )",0,D12)</f>
        <v>0</v>
      </c>
      <c r="H12" s="109">
        <f>IF(IF(D12="(    )",0,D12)=0,0,IF(F12="(    )",0,F12)/IF(D12="(    )",0,D12))*100</f>
        <v>0</v>
      </c>
    </row>
    <row r="13" spans="1:8" ht="54.75" customHeight="1">
      <c r="A13" s="62" t="s">
        <v>202</v>
      </c>
      <c r="B13" s="77">
        <v>4060</v>
      </c>
      <c r="C13" s="64"/>
      <c r="D13" s="64"/>
      <c r="E13" s="64"/>
      <c r="F13" s="64"/>
      <c r="G13" s="64"/>
      <c r="H13" s="109"/>
    </row>
    <row r="14" spans="1:8" ht="20.25">
      <c r="A14" s="66"/>
      <c r="B14" s="66"/>
      <c r="C14" s="66"/>
      <c r="D14" s="66"/>
      <c r="E14" s="66"/>
      <c r="F14" s="66"/>
      <c r="G14" s="66"/>
      <c r="H14" s="66"/>
    </row>
    <row r="15" spans="1:8" ht="20.25">
      <c r="A15" s="66"/>
      <c r="B15" s="66"/>
      <c r="C15" s="66"/>
      <c r="D15" s="66"/>
      <c r="E15" s="66"/>
      <c r="F15" s="66"/>
      <c r="G15" s="66"/>
      <c r="H15" s="66"/>
    </row>
    <row r="16" spans="1:8" ht="19.5" customHeight="1">
      <c r="A16" s="76"/>
      <c r="B16" s="66"/>
      <c r="C16" s="66"/>
      <c r="D16" s="66"/>
      <c r="E16" s="66"/>
      <c r="F16" s="66"/>
      <c r="G16" s="66"/>
      <c r="H16" s="66"/>
    </row>
    <row r="17" spans="1:8" s="9" customFormat="1" ht="54" customHeight="1">
      <c r="A17" s="171" t="s">
        <v>569</v>
      </c>
      <c r="B17" s="172"/>
      <c r="C17" s="442" t="s">
        <v>137</v>
      </c>
      <c r="D17" s="442"/>
      <c r="E17" s="173"/>
      <c r="F17" s="419" t="s">
        <v>576</v>
      </c>
      <c r="G17" s="419"/>
      <c r="H17" s="174"/>
    </row>
    <row r="18" spans="1:8" s="175" customFormat="1" ht="37.5" customHeight="1">
      <c r="A18" s="164" t="s">
        <v>65</v>
      </c>
      <c r="B18" s="165"/>
      <c r="C18" s="389" t="s">
        <v>66</v>
      </c>
      <c r="D18" s="389"/>
      <c r="E18" s="165"/>
      <c r="F18" s="389" t="s">
        <v>173</v>
      </c>
      <c r="G18" s="389"/>
      <c r="H18" s="165"/>
    </row>
    <row r="19" spans="1:8">
      <c r="A19" s="7"/>
    </row>
    <row r="20" spans="1:8">
      <c r="A20" s="7"/>
    </row>
    <row r="21" spans="1:8">
      <c r="A21" s="7"/>
    </row>
    <row r="22" spans="1:8">
      <c r="A22" s="7"/>
    </row>
    <row r="23" spans="1:8">
      <c r="A23" s="7"/>
    </row>
    <row r="24" spans="1:8">
      <c r="A24" s="7"/>
    </row>
    <row r="25" spans="1:8">
      <c r="A25" s="7"/>
    </row>
    <row r="26" spans="1:8">
      <c r="A26" s="7"/>
    </row>
    <row r="27" spans="1:8">
      <c r="A27" s="7"/>
    </row>
    <row r="28" spans="1:8">
      <c r="A28" s="7"/>
    </row>
    <row r="29" spans="1:8">
      <c r="A29" s="7"/>
    </row>
    <row r="30" spans="1:8">
      <c r="A30" s="7"/>
    </row>
    <row r="31" spans="1:8">
      <c r="A31" s="7"/>
    </row>
    <row r="32" spans="1:8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/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/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1">
      <c r="A161" s="7"/>
    </row>
    <row r="162" spans="1:1">
      <c r="A162" s="7"/>
    </row>
    <row r="163" spans="1:1">
      <c r="A163" s="7"/>
    </row>
    <row r="164" spans="1:1">
      <c r="A164" s="7"/>
    </row>
    <row r="165" spans="1:1">
      <c r="A165" s="7"/>
    </row>
    <row r="166" spans="1:1">
      <c r="A166" s="7"/>
    </row>
    <row r="167" spans="1:1">
      <c r="A167" s="7"/>
    </row>
    <row r="168" spans="1:1">
      <c r="A168" s="7"/>
    </row>
    <row r="169" spans="1:1">
      <c r="A169" s="7"/>
    </row>
    <row r="170" spans="1:1">
      <c r="A170" s="7"/>
    </row>
    <row r="171" spans="1:1">
      <c r="A171" s="7"/>
    </row>
    <row r="172" spans="1:1">
      <c r="A172" s="7"/>
    </row>
    <row r="173" spans="1:1">
      <c r="A173" s="7"/>
    </row>
    <row r="174" spans="1:1">
      <c r="A174" s="7"/>
    </row>
    <row r="175" spans="1:1">
      <c r="A175" s="7"/>
    </row>
    <row r="176" spans="1:1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  <row r="183" spans="1:1">
      <c r="A183" s="7"/>
    </row>
    <row r="184" spans="1:1">
      <c r="A184" s="7"/>
    </row>
  </sheetData>
  <mergeCells count="10">
    <mergeCell ref="A4:A5"/>
    <mergeCell ref="A2:H2"/>
    <mergeCell ref="B4:B5"/>
    <mergeCell ref="A3:H3"/>
    <mergeCell ref="C18:D18"/>
    <mergeCell ref="C4:D4"/>
    <mergeCell ref="E4:H4"/>
    <mergeCell ref="C17:D17"/>
    <mergeCell ref="F17:G17"/>
    <mergeCell ref="F18:G18"/>
  </mergeCells>
  <phoneticPr fontId="0" type="noConversion"/>
  <printOptions horizontalCentered="1"/>
  <pageMargins left="0.59055118110236227" right="0.59055118110236227" top="0.78740157480314965" bottom="0.59055118110236227" header="0" footer="0"/>
  <pageSetup paperSize="9" scale="57" firstPageNumber="9" orientation="landscape" useFirstPageNumber="1" r:id="rId1"/>
  <headerFooter alignWithMargins="0"/>
  <ignoredErrors>
    <ignoredError sqref="B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42"/>
  <sheetViews>
    <sheetView view="pageBreakPreview" zoomScale="87" zoomScaleSheetLayoutView="87" workbookViewId="0">
      <selection activeCell="D8" sqref="D8"/>
    </sheetView>
  </sheetViews>
  <sheetFormatPr defaultColWidth="9.140625" defaultRowHeight="18.75"/>
  <cols>
    <col min="1" max="1" width="67.85546875" style="14" customWidth="1"/>
    <col min="2" max="2" width="16" style="13" customWidth="1"/>
    <col min="3" max="5" width="20.42578125" style="13" customWidth="1"/>
    <col min="6" max="6" width="16.42578125" style="13" customWidth="1"/>
    <col min="7" max="7" width="18.28515625" style="13" customWidth="1"/>
    <col min="8" max="16384" width="9.140625" style="14"/>
  </cols>
  <sheetData>
    <row r="1" spans="1:7" ht="33.75" customHeight="1">
      <c r="A1" s="427" t="s">
        <v>405</v>
      </c>
      <c r="B1" s="427"/>
      <c r="C1" s="427"/>
      <c r="D1" s="427"/>
      <c r="E1" s="427"/>
      <c r="F1" s="427"/>
      <c r="G1" s="427"/>
    </row>
    <row r="2" spans="1:7" ht="17.25" customHeight="1">
      <c r="A2" s="140"/>
      <c r="B2" s="134"/>
      <c r="C2" s="134"/>
      <c r="D2" s="140"/>
      <c r="E2" s="140"/>
      <c r="F2" s="140"/>
      <c r="G2" s="188" t="s">
        <v>442</v>
      </c>
    </row>
    <row r="3" spans="1:7" ht="62.25" customHeight="1">
      <c r="A3" s="135" t="s">
        <v>154</v>
      </c>
      <c r="B3" s="136" t="s">
        <v>18</v>
      </c>
      <c r="C3" s="136" t="s">
        <v>435</v>
      </c>
      <c r="D3" s="136" t="s">
        <v>436</v>
      </c>
      <c r="E3" s="136" t="s">
        <v>437</v>
      </c>
      <c r="F3" s="136" t="s">
        <v>417</v>
      </c>
      <c r="G3" s="137" t="s">
        <v>438</v>
      </c>
    </row>
    <row r="4" spans="1:7" ht="23.25" customHeight="1">
      <c r="A4" s="51">
        <v>1</v>
      </c>
      <c r="B4" s="142">
        <v>2</v>
      </c>
      <c r="C4" s="142">
        <v>3</v>
      </c>
      <c r="D4" s="142">
        <v>4</v>
      </c>
      <c r="E4" s="142">
        <v>5</v>
      </c>
      <c r="F4" s="142">
        <v>6</v>
      </c>
      <c r="G4" s="142">
        <v>7</v>
      </c>
    </row>
    <row r="5" spans="1:7" s="33" customFormat="1" ht="39" customHeight="1">
      <c r="A5" s="126" t="s">
        <v>69</v>
      </c>
      <c r="B5" s="257">
        <v>4000</v>
      </c>
      <c r="C5" s="280">
        <f>SUM(C6,C10,C19)</f>
        <v>322</v>
      </c>
      <c r="D5" s="280">
        <f t="shared" ref="D5:F5" si="0">SUM(D6,D10,D19)</f>
        <v>6015</v>
      </c>
      <c r="E5" s="280">
        <f t="shared" si="0"/>
        <v>6015</v>
      </c>
      <c r="F5" s="280">
        <f t="shared" si="0"/>
        <v>0</v>
      </c>
      <c r="G5" s="285">
        <f t="shared" ref="G5:G20" si="1">IF(IF(D5="(    )",0,D5)=0,0,IF(E5="(    )",0,E5)/IF(D5="(    )",0,D5))*100</f>
        <v>100</v>
      </c>
    </row>
    <row r="6" spans="1:7" s="48" customFormat="1" ht="29.25" customHeight="1">
      <c r="A6" s="282" t="s">
        <v>2</v>
      </c>
      <c r="B6" s="284">
        <v>4020</v>
      </c>
      <c r="C6" s="283">
        <f>SUM(C8:C9)</f>
        <v>80</v>
      </c>
      <c r="D6" s="283">
        <f>SUM(D7:D9)</f>
        <v>5316</v>
      </c>
      <c r="E6" s="283">
        <f>SUM(E7:E9)</f>
        <v>5316</v>
      </c>
      <c r="F6" s="283">
        <f t="shared" ref="F6:F20" si="2">IF(E6="(    )",0,E6)-IF(D6="(    )",0,D6)</f>
        <v>0</v>
      </c>
      <c r="G6" s="285">
        <f t="shared" si="1"/>
        <v>100</v>
      </c>
    </row>
    <row r="7" spans="1:7" s="48" customFormat="1" ht="41.25" customHeight="1">
      <c r="A7" s="52" t="s">
        <v>546</v>
      </c>
      <c r="B7" s="284"/>
      <c r="C7" s="280"/>
      <c r="D7" s="281">
        <v>5316</v>
      </c>
      <c r="E7" s="281">
        <v>5316</v>
      </c>
      <c r="F7" s="281">
        <f t="shared" ref="F7" si="3">IF(E7="(    )",0,E7)-IF(D7="(    )",0,D7)</f>
        <v>0</v>
      </c>
      <c r="G7" s="106">
        <f t="shared" ref="G7" si="4">IF(IF(D7="(    )",0,D7)=0,0,IF(E7="(    )",0,E7)/IF(D7="(    )",0,D7))*100</f>
        <v>100</v>
      </c>
    </row>
    <row r="8" spans="1:7" ht="21.75" customHeight="1">
      <c r="A8" s="52" t="s">
        <v>524</v>
      </c>
      <c r="B8" s="142"/>
      <c r="C8" s="281">
        <v>37</v>
      </c>
      <c r="D8" s="281"/>
      <c r="E8" s="281"/>
      <c r="F8" s="281">
        <f t="shared" si="2"/>
        <v>0</v>
      </c>
      <c r="G8" s="106">
        <f t="shared" si="1"/>
        <v>0</v>
      </c>
    </row>
    <row r="9" spans="1:7" ht="21.75" customHeight="1">
      <c r="A9" s="249" t="s">
        <v>525</v>
      </c>
      <c r="B9" s="142"/>
      <c r="C9" s="281">
        <v>43</v>
      </c>
      <c r="D9" s="281"/>
      <c r="E9" s="281"/>
      <c r="F9" s="281">
        <f t="shared" si="2"/>
        <v>0</v>
      </c>
      <c r="G9" s="106">
        <f t="shared" si="1"/>
        <v>0</v>
      </c>
    </row>
    <row r="10" spans="1:7" s="48" customFormat="1" ht="39.75" customHeight="1">
      <c r="A10" s="282" t="s">
        <v>28</v>
      </c>
      <c r="B10" s="284">
        <v>4030</v>
      </c>
      <c r="C10" s="283">
        <f>SUM(C12:C18)</f>
        <v>124</v>
      </c>
      <c r="D10" s="283">
        <f>SUM(D11:D18)</f>
        <v>699</v>
      </c>
      <c r="E10" s="283">
        <f>SUM(E11:E18)</f>
        <v>699</v>
      </c>
      <c r="F10" s="283">
        <f t="shared" si="2"/>
        <v>0</v>
      </c>
      <c r="G10" s="285">
        <f t="shared" si="1"/>
        <v>100</v>
      </c>
    </row>
    <row r="11" spans="1:7" s="48" customFormat="1" ht="21.75" customHeight="1">
      <c r="A11" s="248" t="s">
        <v>547</v>
      </c>
      <c r="B11" s="284"/>
      <c r="C11" s="280"/>
      <c r="D11" s="281">
        <v>699</v>
      </c>
      <c r="E11" s="281">
        <v>699</v>
      </c>
      <c r="F11" s="281">
        <f t="shared" ref="F11:F16" si="5">IF(E11="(    )",0,E11)-IF(D11="(    )",0,D11)</f>
        <v>0</v>
      </c>
      <c r="G11" s="106">
        <f t="shared" ref="G11:G16" si="6">IF(IF(D11="(    )",0,D11)=0,0,IF(E11="(    )",0,E11)/IF(D11="(    )",0,D11))*100</f>
        <v>100</v>
      </c>
    </row>
    <row r="12" spans="1:7" s="48" customFormat="1" ht="21.75" customHeight="1">
      <c r="A12" s="248" t="s">
        <v>526</v>
      </c>
      <c r="B12" s="284"/>
      <c r="C12" s="281">
        <v>30</v>
      </c>
      <c r="D12" s="283"/>
      <c r="E12" s="283"/>
      <c r="F12" s="281">
        <f t="shared" si="5"/>
        <v>0</v>
      </c>
      <c r="G12" s="106">
        <f t="shared" si="6"/>
        <v>0</v>
      </c>
    </row>
    <row r="13" spans="1:7" s="48" customFormat="1" ht="21.75" customHeight="1">
      <c r="A13" s="248" t="s">
        <v>527</v>
      </c>
      <c r="B13" s="284"/>
      <c r="C13" s="281">
        <v>13</v>
      </c>
      <c r="D13" s="283"/>
      <c r="E13" s="283"/>
      <c r="F13" s="281">
        <f t="shared" si="5"/>
        <v>0</v>
      </c>
      <c r="G13" s="106">
        <f t="shared" si="6"/>
        <v>0</v>
      </c>
    </row>
    <row r="14" spans="1:7" s="48" customFormat="1" ht="21.75" customHeight="1">
      <c r="A14" s="248" t="s">
        <v>528</v>
      </c>
      <c r="B14" s="284"/>
      <c r="C14" s="281">
        <v>8</v>
      </c>
      <c r="D14" s="283"/>
      <c r="E14" s="283"/>
      <c r="F14" s="281">
        <f t="shared" si="5"/>
        <v>0</v>
      </c>
      <c r="G14" s="106">
        <f t="shared" si="6"/>
        <v>0</v>
      </c>
    </row>
    <row r="15" spans="1:7" s="48" customFormat="1" ht="21.75" customHeight="1">
      <c r="A15" s="248" t="s">
        <v>529</v>
      </c>
      <c r="B15" s="284"/>
      <c r="C15" s="281">
        <v>39</v>
      </c>
      <c r="D15" s="283"/>
      <c r="E15" s="283"/>
      <c r="F15" s="281">
        <f t="shared" si="5"/>
        <v>0</v>
      </c>
      <c r="G15" s="106">
        <f t="shared" si="6"/>
        <v>0</v>
      </c>
    </row>
    <row r="16" spans="1:7" s="48" customFormat="1" ht="21.75" customHeight="1">
      <c r="A16" s="248" t="s">
        <v>520</v>
      </c>
      <c r="B16" s="284"/>
      <c r="C16" s="281">
        <v>5</v>
      </c>
      <c r="D16" s="283"/>
      <c r="E16" s="283"/>
      <c r="F16" s="281">
        <f t="shared" si="5"/>
        <v>0</v>
      </c>
      <c r="G16" s="106">
        <f t="shared" si="6"/>
        <v>0</v>
      </c>
    </row>
    <row r="17" spans="1:7" ht="21.75" customHeight="1">
      <c r="A17" s="248" t="s">
        <v>521</v>
      </c>
      <c r="B17" s="142"/>
      <c r="C17" s="281">
        <v>14</v>
      </c>
      <c r="D17" s="281"/>
      <c r="E17" s="281"/>
      <c r="F17" s="281">
        <f t="shared" si="2"/>
        <v>0</v>
      </c>
      <c r="G17" s="106">
        <f t="shared" si="1"/>
        <v>0</v>
      </c>
    </row>
    <row r="18" spans="1:7" ht="21.75" customHeight="1">
      <c r="A18" s="248" t="s">
        <v>522</v>
      </c>
      <c r="B18" s="142"/>
      <c r="C18" s="281">
        <v>15</v>
      </c>
      <c r="D18" s="281"/>
      <c r="E18" s="281"/>
      <c r="F18" s="281">
        <f t="shared" si="2"/>
        <v>0</v>
      </c>
      <c r="G18" s="106">
        <f t="shared" si="1"/>
        <v>0</v>
      </c>
    </row>
    <row r="19" spans="1:7" s="48" customFormat="1" ht="42.75" customHeight="1">
      <c r="A19" s="282" t="s">
        <v>60</v>
      </c>
      <c r="B19" s="284">
        <v>4050</v>
      </c>
      <c r="C19" s="283">
        <f>SUM(C20:C20)</f>
        <v>118</v>
      </c>
      <c r="D19" s="283">
        <f>SUM(D20:D20)</f>
        <v>0</v>
      </c>
      <c r="E19" s="283">
        <f>SUM(E20:E20)</f>
        <v>0</v>
      </c>
      <c r="F19" s="283">
        <f t="shared" si="2"/>
        <v>0</v>
      </c>
      <c r="G19" s="285">
        <f t="shared" si="1"/>
        <v>0</v>
      </c>
    </row>
    <row r="20" spans="1:7" ht="21.75" customHeight="1">
      <c r="A20" s="52" t="s">
        <v>523</v>
      </c>
      <c r="B20" s="142"/>
      <c r="C20" s="281">
        <v>118</v>
      </c>
      <c r="D20" s="281"/>
      <c r="E20" s="281"/>
      <c r="F20" s="281">
        <f t="shared" si="2"/>
        <v>0</v>
      </c>
      <c r="G20" s="106">
        <f t="shared" si="1"/>
        <v>0</v>
      </c>
    </row>
    <row r="21" spans="1:7" ht="21.75" customHeight="1">
      <c r="A21" s="12"/>
      <c r="B21" s="134"/>
      <c r="C21" s="379"/>
      <c r="D21" s="379"/>
      <c r="E21" s="379"/>
      <c r="F21" s="379"/>
      <c r="G21" s="380"/>
    </row>
    <row r="22" spans="1:7" s="163" customFormat="1" ht="26.25" customHeight="1">
      <c r="A22" s="179" t="s">
        <v>569</v>
      </c>
      <c r="B22" s="453" t="s">
        <v>80</v>
      </c>
      <c r="C22" s="453"/>
      <c r="D22" s="453"/>
      <c r="E22" s="187"/>
      <c r="F22" s="432" t="s">
        <v>576</v>
      </c>
      <c r="G22" s="432"/>
    </row>
    <row r="23" spans="1:7" s="182" customFormat="1" ht="15.75">
      <c r="A23" s="211" t="s">
        <v>360</v>
      </c>
      <c r="B23" s="429" t="s">
        <v>66</v>
      </c>
      <c r="C23" s="429"/>
      <c r="D23" s="429"/>
      <c r="F23" s="429" t="s">
        <v>173</v>
      </c>
      <c r="G23" s="429"/>
    </row>
    <row r="24" spans="1:7">
      <c r="A24" s="12"/>
      <c r="D24" s="141"/>
      <c r="E24" s="139"/>
      <c r="F24" s="139"/>
      <c r="G24" s="139"/>
    </row>
    <row r="25" spans="1:7">
      <c r="A25" s="12"/>
      <c r="D25" s="141"/>
      <c r="E25" s="139"/>
      <c r="F25" s="139"/>
      <c r="G25" s="139"/>
    </row>
    <row r="26" spans="1:7">
      <c r="A26" s="12"/>
      <c r="D26" s="141"/>
      <c r="E26" s="139"/>
      <c r="F26" s="139"/>
      <c r="G26" s="139"/>
    </row>
    <row r="27" spans="1:7">
      <c r="A27" s="12"/>
      <c r="D27" s="141"/>
      <c r="E27" s="139"/>
      <c r="F27" s="139"/>
      <c r="G27" s="139"/>
    </row>
    <row r="28" spans="1:7">
      <c r="A28" s="12"/>
      <c r="D28" s="141"/>
      <c r="E28" s="139"/>
      <c r="F28" s="139"/>
      <c r="G28" s="139"/>
    </row>
    <row r="29" spans="1:7">
      <c r="A29" s="12"/>
      <c r="D29" s="141"/>
      <c r="E29" s="139"/>
      <c r="F29" s="139"/>
      <c r="G29" s="139"/>
    </row>
    <row r="30" spans="1:7">
      <c r="A30" s="12"/>
      <c r="D30" s="141"/>
      <c r="E30" s="139"/>
      <c r="F30" s="139"/>
      <c r="G30" s="139"/>
    </row>
    <row r="31" spans="1:7">
      <c r="A31" s="12"/>
      <c r="D31" s="141"/>
      <c r="E31" s="139"/>
      <c r="F31" s="139"/>
      <c r="G31" s="139"/>
    </row>
    <row r="32" spans="1:7">
      <c r="A32" s="12"/>
      <c r="D32" s="141"/>
      <c r="E32" s="139"/>
      <c r="F32" s="139"/>
      <c r="G32" s="139"/>
    </row>
    <row r="33" spans="1:7">
      <c r="A33" s="12"/>
      <c r="D33" s="141"/>
      <c r="E33" s="139"/>
      <c r="F33" s="139"/>
      <c r="G33" s="139"/>
    </row>
    <row r="34" spans="1:7">
      <c r="A34" s="12"/>
      <c r="D34" s="141"/>
      <c r="E34" s="139"/>
      <c r="F34" s="139"/>
      <c r="G34" s="139"/>
    </row>
    <row r="35" spans="1:7">
      <c r="A35" s="12"/>
      <c r="D35" s="141"/>
      <c r="E35" s="139"/>
      <c r="F35" s="139"/>
      <c r="G35" s="139"/>
    </row>
    <row r="36" spans="1:7">
      <c r="A36" s="12"/>
      <c r="D36" s="141"/>
      <c r="E36" s="139"/>
      <c r="F36" s="139"/>
      <c r="G36" s="139"/>
    </row>
    <row r="37" spans="1:7">
      <c r="A37" s="12"/>
      <c r="D37" s="141"/>
      <c r="E37" s="139"/>
      <c r="F37" s="139"/>
      <c r="G37" s="139"/>
    </row>
    <row r="38" spans="1:7">
      <c r="A38" s="12"/>
      <c r="D38" s="141"/>
      <c r="E38" s="139"/>
      <c r="F38" s="139"/>
      <c r="G38" s="139"/>
    </row>
    <row r="39" spans="1:7">
      <c r="A39" s="12"/>
      <c r="D39" s="141"/>
      <c r="E39" s="139"/>
      <c r="F39" s="139"/>
      <c r="G39" s="139"/>
    </row>
    <row r="40" spans="1:7">
      <c r="A40" s="12"/>
      <c r="D40" s="141"/>
      <c r="E40" s="139"/>
      <c r="F40" s="139"/>
      <c r="G40" s="139"/>
    </row>
    <row r="41" spans="1:7">
      <c r="A41" s="12"/>
      <c r="D41" s="141"/>
      <c r="E41" s="139"/>
      <c r="F41" s="139"/>
      <c r="G41" s="139"/>
    </row>
    <row r="42" spans="1:7">
      <c r="A42" s="12"/>
      <c r="D42" s="141"/>
      <c r="E42" s="139"/>
      <c r="F42" s="139"/>
      <c r="G42" s="139"/>
    </row>
    <row r="43" spans="1:7">
      <c r="A43" s="12"/>
      <c r="D43" s="141"/>
      <c r="E43" s="139"/>
      <c r="F43" s="139"/>
      <c r="G43" s="139"/>
    </row>
    <row r="44" spans="1:7">
      <c r="A44" s="12"/>
      <c r="D44" s="141"/>
      <c r="E44" s="139"/>
      <c r="F44" s="139"/>
      <c r="G44" s="139"/>
    </row>
    <row r="45" spans="1:7">
      <c r="A45" s="12"/>
      <c r="D45" s="141"/>
      <c r="E45" s="139"/>
      <c r="F45" s="139"/>
      <c r="G45" s="139"/>
    </row>
    <row r="46" spans="1:7">
      <c r="A46" s="12"/>
      <c r="D46" s="141"/>
      <c r="E46" s="139"/>
      <c r="F46" s="139"/>
      <c r="G46" s="139"/>
    </row>
    <row r="47" spans="1:7">
      <c r="A47" s="12"/>
      <c r="D47" s="141"/>
      <c r="E47" s="139"/>
      <c r="F47" s="139"/>
      <c r="G47" s="139"/>
    </row>
    <row r="48" spans="1:7">
      <c r="A48" s="12"/>
      <c r="D48" s="141"/>
      <c r="E48" s="139"/>
      <c r="F48" s="139"/>
      <c r="G48" s="139"/>
    </row>
    <row r="49" spans="1:7">
      <c r="A49" s="12"/>
      <c r="D49" s="141"/>
      <c r="E49" s="139"/>
      <c r="F49" s="139"/>
      <c r="G49" s="139"/>
    </row>
    <row r="50" spans="1:7">
      <c r="A50" s="12"/>
      <c r="D50" s="141"/>
      <c r="E50" s="139"/>
      <c r="F50" s="139"/>
      <c r="G50" s="139"/>
    </row>
    <row r="51" spans="1:7">
      <c r="A51" s="12"/>
      <c r="D51" s="141"/>
      <c r="E51" s="139"/>
      <c r="F51" s="139"/>
      <c r="G51" s="139"/>
    </row>
    <row r="52" spans="1:7">
      <c r="A52" s="12"/>
      <c r="D52" s="141"/>
      <c r="E52" s="139"/>
      <c r="F52" s="139"/>
      <c r="G52" s="139"/>
    </row>
    <row r="53" spans="1:7">
      <c r="A53" s="12"/>
      <c r="D53" s="141"/>
      <c r="E53" s="139"/>
      <c r="F53" s="139"/>
      <c r="G53" s="139"/>
    </row>
    <row r="54" spans="1:7">
      <c r="A54" s="12"/>
      <c r="D54" s="141"/>
      <c r="E54" s="139"/>
      <c r="F54" s="139"/>
      <c r="G54" s="139"/>
    </row>
    <row r="55" spans="1:7">
      <c r="A55" s="12"/>
      <c r="D55" s="141"/>
      <c r="E55" s="139"/>
      <c r="F55" s="139"/>
      <c r="G55" s="139"/>
    </row>
    <row r="56" spans="1:7">
      <c r="A56" s="12"/>
      <c r="D56" s="141"/>
      <c r="E56" s="139"/>
      <c r="F56" s="139"/>
      <c r="G56" s="139"/>
    </row>
    <row r="57" spans="1:7">
      <c r="A57" s="12"/>
      <c r="D57" s="141"/>
      <c r="E57" s="139"/>
      <c r="F57" s="139"/>
      <c r="G57" s="139"/>
    </row>
    <row r="58" spans="1:7">
      <c r="A58" s="12"/>
      <c r="D58" s="141"/>
      <c r="E58" s="139"/>
      <c r="F58" s="139"/>
      <c r="G58" s="139"/>
    </row>
    <row r="59" spans="1:7">
      <c r="A59" s="12"/>
      <c r="D59" s="141"/>
      <c r="E59" s="139"/>
      <c r="F59" s="139"/>
      <c r="G59" s="139"/>
    </row>
    <row r="60" spans="1:7">
      <c r="A60" s="12"/>
      <c r="D60" s="141"/>
      <c r="E60" s="139"/>
      <c r="F60" s="139"/>
      <c r="G60" s="139"/>
    </row>
    <row r="61" spans="1:7">
      <c r="A61" s="12"/>
      <c r="D61" s="141"/>
      <c r="E61" s="139"/>
      <c r="F61" s="139"/>
      <c r="G61" s="139"/>
    </row>
    <row r="62" spans="1:7">
      <c r="A62" s="12"/>
      <c r="D62" s="141"/>
      <c r="E62" s="139"/>
      <c r="F62" s="139"/>
      <c r="G62" s="139"/>
    </row>
    <row r="63" spans="1:7">
      <c r="A63" s="12"/>
      <c r="D63" s="141"/>
      <c r="E63" s="139"/>
      <c r="F63" s="139"/>
      <c r="G63" s="139"/>
    </row>
    <row r="64" spans="1:7">
      <c r="A64" s="12"/>
      <c r="D64" s="141"/>
      <c r="E64" s="139"/>
      <c r="F64" s="139"/>
      <c r="G64" s="139"/>
    </row>
    <row r="65" spans="1:7">
      <c r="A65" s="12"/>
      <c r="D65" s="141"/>
      <c r="E65" s="139"/>
      <c r="F65" s="139"/>
      <c r="G65" s="139"/>
    </row>
    <row r="66" spans="1:7">
      <c r="A66" s="12"/>
      <c r="D66" s="141"/>
      <c r="E66" s="139"/>
      <c r="F66" s="139"/>
      <c r="G66" s="139"/>
    </row>
    <row r="67" spans="1:7">
      <c r="A67" s="12"/>
      <c r="D67" s="141"/>
      <c r="E67" s="139"/>
      <c r="F67" s="139"/>
      <c r="G67" s="139"/>
    </row>
    <row r="68" spans="1:7">
      <c r="A68" s="12"/>
      <c r="D68" s="141"/>
      <c r="E68" s="139"/>
      <c r="F68" s="139"/>
      <c r="G68" s="139"/>
    </row>
    <row r="69" spans="1:7">
      <c r="A69" s="12"/>
      <c r="D69" s="141"/>
      <c r="E69" s="139"/>
      <c r="F69" s="139"/>
      <c r="G69" s="139"/>
    </row>
    <row r="70" spans="1:7">
      <c r="A70" s="12"/>
      <c r="D70" s="141"/>
      <c r="E70" s="139"/>
      <c r="F70" s="139"/>
      <c r="G70" s="139"/>
    </row>
    <row r="71" spans="1:7">
      <c r="A71" s="12"/>
      <c r="D71" s="141"/>
      <c r="E71" s="139"/>
      <c r="F71" s="139"/>
      <c r="G71" s="139"/>
    </row>
    <row r="72" spans="1:7">
      <c r="A72" s="12"/>
      <c r="D72" s="141"/>
      <c r="E72" s="139"/>
      <c r="F72" s="139"/>
      <c r="G72" s="139"/>
    </row>
    <row r="73" spans="1:7">
      <c r="A73" s="12"/>
      <c r="D73" s="141"/>
      <c r="E73" s="139"/>
      <c r="F73" s="139"/>
      <c r="G73" s="139"/>
    </row>
    <row r="74" spans="1:7">
      <c r="A74" s="12"/>
      <c r="D74" s="141"/>
      <c r="E74" s="139"/>
      <c r="F74" s="139"/>
      <c r="G74" s="139"/>
    </row>
    <row r="75" spans="1:7">
      <c r="A75" s="12"/>
    </row>
    <row r="76" spans="1:7">
      <c r="A76" s="160"/>
    </row>
    <row r="77" spans="1:7">
      <c r="A77" s="160"/>
    </row>
    <row r="78" spans="1:7">
      <c r="A78" s="160"/>
    </row>
    <row r="79" spans="1:7">
      <c r="A79" s="160"/>
    </row>
    <row r="80" spans="1:7">
      <c r="A80" s="160"/>
    </row>
    <row r="81" spans="1:1">
      <c r="A81" s="160"/>
    </row>
    <row r="82" spans="1:1">
      <c r="A82" s="160"/>
    </row>
    <row r="83" spans="1:1">
      <c r="A83" s="160"/>
    </row>
    <row r="84" spans="1:1">
      <c r="A84" s="160"/>
    </row>
    <row r="85" spans="1:1">
      <c r="A85" s="160"/>
    </row>
    <row r="86" spans="1:1">
      <c r="A86" s="160"/>
    </row>
    <row r="87" spans="1:1">
      <c r="A87" s="160"/>
    </row>
    <row r="88" spans="1:1">
      <c r="A88" s="160"/>
    </row>
    <row r="89" spans="1:1">
      <c r="A89" s="160"/>
    </row>
    <row r="90" spans="1:1">
      <c r="A90" s="160"/>
    </row>
    <row r="91" spans="1:1">
      <c r="A91" s="160"/>
    </row>
    <row r="92" spans="1:1">
      <c r="A92" s="160"/>
    </row>
    <row r="93" spans="1:1">
      <c r="A93" s="160"/>
    </row>
    <row r="94" spans="1:1">
      <c r="A94" s="160"/>
    </row>
    <row r="95" spans="1:1">
      <c r="A95" s="160"/>
    </row>
    <row r="96" spans="1:1">
      <c r="A96" s="160"/>
    </row>
    <row r="97" spans="1:1">
      <c r="A97" s="160"/>
    </row>
    <row r="98" spans="1:1">
      <c r="A98" s="160"/>
    </row>
    <row r="99" spans="1:1">
      <c r="A99" s="160"/>
    </row>
    <row r="100" spans="1:1">
      <c r="A100" s="160"/>
    </row>
    <row r="101" spans="1:1">
      <c r="A101" s="160"/>
    </row>
    <row r="102" spans="1:1">
      <c r="A102" s="160"/>
    </row>
    <row r="103" spans="1:1">
      <c r="A103" s="160"/>
    </row>
    <row r="104" spans="1:1">
      <c r="A104" s="160"/>
    </row>
    <row r="105" spans="1:1">
      <c r="A105" s="160"/>
    </row>
    <row r="106" spans="1:1">
      <c r="A106" s="160"/>
    </row>
    <row r="107" spans="1:1">
      <c r="A107" s="160"/>
    </row>
    <row r="108" spans="1:1">
      <c r="A108" s="160"/>
    </row>
    <row r="109" spans="1:1">
      <c r="A109" s="160"/>
    </row>
    <row r="110" spans="1:1">
      <c r="A110" s="160"/>
    </row>
    <row r="111" spans="1:1">
      <c r="A111" s="160"/>
    </row>
    <row r="112" spans="1:1">
      <c r="A112" s="160"/>
    </row>
    <row r="113" spans="1:1">
      <c r="A113" s="160"/>
    </row>
    <row r="114" spans="1:1">
      <c r="A114" s="160"/>
    </row>
    <row r="115" spans="1:1">
      <c r="A115" s="160"/>
    </row>
    <row r="116" spans="1:1">
      <c r="A116" s="160"/>
    </row>
    <row r="117" spans="1:1">
      <c r="A117" s="160"/>
    </row>
    <row r="118" spans="1:1">
      <c r="A118" s="160"/>
    </row>
    <row r="119" spans="1:1">
      <c r="A119" s="160"/>
    </row>
    <row r="120" spans="1:1">
      <c r="A120" s="160"/>
    </row>
    <row r="121" spans="1:1">
      <c r="A121" s="160"/>
    </row>
    <row r="122" spans="1:1">
      <c r="A122" s="160"/>
    </row>
    <row r="123" spans="1:1">
      <c r="A123" s="160"/>
    </row>
    <row r="124" spans="1:1">
      <c r="A124" s="160"/>
    </row>
    <row r="125" spans="1:1">
      <c r="A125" s="160"/>
    </row>
    <row r="126" spans="1:1">
      <c r="A126" s="160"/>
    </row>
    <row r="127" spans="1:1">
      <c r="A127" s="160"/>
    </row>
    <row r="128" spans="1:1">
      <c r="A128" s="160"/>
    </row>
    <row r="129" spans="1:1">
      <c r="A129" s="160"/>
    </row>
    <row r="130" spans="1:1">
      <c r="A130" s="160"/>
    </row>
    <row r="131" spans="1:1">
      <c r="A131" s="160"/>
    </row>
    <row r="132" spans="1:1">
      <c r="A132" s="160"/>
    </row>
    <row r="133" spans="1:1">
      <c r="A133" s="160"/>
    </row>
    <row r="134" spans="1:1">
      <c r="A134" s="160"/>
    </row>
    <row r="135" spans="1:1">
      <c r="A135" s="160"/>
    </row>
    <row r="136" spans="1:1">
      <c r="A136" s="160"/>
    </row>
    <row r="137" spans="1:1">
      <c r="A137" s="160"/>
    </row>
    <row r="138" spans="1:1">
      <c r="A138" s="160"/>
    </row>
    <row r="139" spans="1:1">
      <c r="A139" s="160"/>
    </row>
    <row r="140" spans="1:1">
      <c r="A140" s="160"/>
    </row>
    <row r="141" spans="1:1">
      <c r="A141" s="160"/>
    </row>
    <row r="142" spans="1:1">
      <c r="A142" s="160"/>
    </row>
    <row r="143" spans="1:1">
      <c r="A143" s="160"/>
    </row>
    <row r="144" spans="1:1">
      <c r="A144" s="160"/>
    </row>
    <row r="145" spans="1:1">
      <c r="A145" s="160"/>
    </row>
    <row r="146" spans="1:1">
      <c r="A146" s="160"/>
    </row>
    <row r="147" spans="1:1">
      <c r="A147" s="160"/>
    </row>
    <row r="148" spans="1:1">
      <c r="A148" s="160"/>
    </row>
    <row r="149" spans="1:1">
      <c r="A149" s="160"/>
    </row>
    <row r="150" spans="1:1">
      <c r="A150" s="160"/>
    </row>
    <row r="151" spans="1:1">
      <c r="A151" s="160"/>
    </row>
    <row r="152" spans="1:1">
      <c r="A152" s="160"/>
    </row>
    <row r="153" spans="1:1">
      <c r="A153" s="160"/>
    </row>
    <row r="154" spans="1:1">
      <c r="A154" s="160"/>
    </row>
    <row r="155" spans="1:1">
      <c r="A155" s="160"/>
    </row>
    <row r="156" spans="1:1">
      <c r="A156" s="160"/>
    </row>
    <row r="157" spans="1:1">
      <c r="A157" s="160"/>
    </row>
    <row r="158" spans="1:1">
      <c r="A158" s="160"/>
    </row>
    <row r="159" spans="1:1">
      <c r="A159" s="160"/>
    </row>
    <row r="160" spans="1:1">
      <c r="A160" s="160"/>
    </row>
    <row r="161" spans="1:1">
      <c r="A161" s="160"/>
    </row>
    <row r="162" spans="1:1">
      <c r="A162" s="160"/>
    </row>
    <row r="163" spans="1:1">
      <c r="A163" s="160"/>
    </row>
    <row r="164" spans="1:1">
      <c r="A164" s="160"/>
    </row>
    <row r="165" spans="1:1">
      <c r="A165" s="160"/>
    </row>
    <row r="166" spans="1:1">
      <c r="A166" s="160"/>
    </row>
    <row r="167" spans="1:1">
      <c r="A167" s="160"/>
    </row>
    <row r="168" spans="1:1">
      <c r="A168" s="160"/>
    </row>
    <row r="169" spans="1:1">
      <c r="A169" s="160"/>
    </row>
    <row r="170" spans="1:1">
      <c r="A170" s="160"/>
    </row>
    <row r="171" spans="1:1">
      <c r="A171" s="160"/>
    </row>
    <row r="172" spans="1:1">
      <c r="A172" s="160"/>
    </row>
    <row r="173" spans="1:1">
      <c r="A173" s="160"/>
    </row>
    <row r="174" spans="1:1">
      <c r="A174" s="160"/>
    </row>
    <row r="175" spans="1:1">
      <c r="A175" s="160"/>
    </row>
    <row r="176" spans="1:1">
      <c r="A176" s="160"/>
    </row>
    <row r="177" spans="1:1">
      <c r="A177" s="160"/>
    </row>
    <row r="178" spans="1:1">
      <c r="A178" s="160"/>
    </row>
    <row r="179" spans="1:1">
      <c r="A179" s="160"/>
    </row>
    <row r="180" spans="1:1">
      <c r="A180" s="160"/>
    </row>
    <row r="181" spans="1:1">
      <c r="A181" s="160"/>
    </row>
    <row r="182" spans="1:1">
      <c r="A182" s="160"/>
    </row>
    <row r="183" spans="1:1">
      <c r="A183" s="160"/>
    </row>
    <row r="184" spans="1:1">
      <c r="A184" s="160"/>
    </row>
    <row r="185" spans="1:1">
      <c r="A185" s="160"/>
    </row>
    <row r="186" spans="1:1">
      <c r="A186" s="160"/>
    </row>
    <row r="187" spans="1:1">
      <c r="A187" s="160"/>
    </row>
    <row r="188" spans="1:1">
      <c r="A188" s="160"/>
    </row>
    <row r="189" spans="1:1">
      <c r="A189" s="160"/>
    </row>
    <row r="190" spans="1:1">
      <c r="A190" s="160"/>
    </row>
    <row r="191" spans="1:1">
      <c r="A191" s="160"/>
    </row>
    <row r="192" spans="1:1">
      <c r="A192" s="160"/>
    </row>
    <row r="193" spans="1:1">
      <c r="A193" s="160"/>
    </row>
    <row r="194" spans="1:1">
      <c r="A194" s="160"/>
    </row>
    <row r="195" spans="1:1">
      <c r="A195" s="160"/>
    </row>
    <row r="196" spans="1:1">
      <c r="A196" s="160"/>
    </row>
    <row r="197" spans="1:1">
      <c r="A197" s="160"/>
    </row>
    <row r="198" spans="1:1">
      <c r="A198" s="160"/>
    </row>
    <row r="199" spans="1:1">
      <c r="A199" s="160"/>
    </row>
    <row r="200" spans="1:1">
      <c r="A200" s="160"/>
    </row>
    <row r="201" spans="1:1">
      <c r="A201" s="160"/>
    </row>
    <row r="202" spans="1:1">
      <c r="A202" s="160"/>
    </row>
    <row r="203" spans="1:1">
      <c r="A203" s="160"/>
    </row>
    <row r="204" spans="1:1">
      <c r="A204" s="160"/>
    </row>
    <row r="205" spans="1:1">
      <c r="A205" s="160"/>
    </row>
    <row r="206" spans="1:1">
      <c r="A206" s="160"/>
    </row>
    <row r="207" spans="1:1">
      <c r="A207" s="160"/>
    </row>
    <row r="208" spans="1:1">
      <c r="A208" s="160"/>
    </row>
    <row r="209" spans="1:1">
      <c r="A209" s="160"/>
    </row>
    <row r="210" spans="1:1">
      <c r="A210" s="160"/>
    </row>
    <row r="211" spans="1:1">
      <c r="A211" s="160"/>
    </row>
    <row r="212" spans="1:1">
      <c r="A212" s="160"/>
    </row>
    <row r="213" spans="1:1">
      <c r="A213" s="160"/>
    </row>
    <row r="214" spans="1:1">
      <c r="A214" s="160"/>
    </row>
    <row r="215" spans="1:1">
      <c r="A215" s="160"/>
    </row>
    <row r="216" spans="1:1">
      <c r="A216" s="160"/>
    </row>
    <row r="217" spans="1:1">
      <c r="A217" s="160"/>
    </row>
    <row r="218" spans="1:1">
      <c r="A218" s="160"/>
    </row>
    <row r="219" spans="1:1">
      <c r="A219" s="160"/>
    </row>
    <row r="220" spans="1:1">
      <c r="A220" s="160"/>
    </row>
    <row r="221" spans="1:1">
      <c r="A221" s="160"/>
    </row>
    <row r="222" spans="1:1">
      <c r="A222" s="160"/>
    </row>
    <row r="223" spans="1:1">
      <c r="A223" s="160"/>
    </row>
    <row r="224" spans="1:1">
      <c r="A224" s="160"/>
    </row>
    <row r="225" spans="1:1">
      <c r="A225" s="160"/>
    </row>
    <row r="226" spans="1:1">
      <c r="A226" s="160"/>
    </row>
    <row r="227" spans="1:1">
      <c r="A227" s="160"/>
    </row>
    <row r="228" spans="1:1">
      <c r="A228" s="160"/>
    </row>
    <row r="229" spans="1:1">
      <c r="A229" s="160"/>
    </row>
    <row r="230" spans="1:1">
      <c r="A230" s="160"/>
    </row>
    <row r="231" spans="1:1">
      <c r="A231" s="160"/>
    </row>
    <row r="232" spans="1:1">
      <c r="A232" s="160"/>
    </row>
    <row r="233" spans="1:1">
      <c r="A233" s="160"/>
    </row>
    <row r="234" spans="1:1">
      <c r="A234" s="160"/>
    </row>
    <row r="235" spans="1:1">
      <c r="A235" s="160"/>
    </row>
    <row r="236" spans="1:1">
      <c r="A236" s="160"/>
    </row>
    <row r="237" spans="1:1">
      <c r="A237" s="160"/>
    </row>
    <row r="238" spans="1:1">
      <c r="A238" s="160"/>
    </row>
    <row r="239" spans="1:1">
      <c r="A239" s="160"/>
    </row>
    <row r="240" spans="1:1">
      <c r="A240" s="160"/>
    </row>
    <row r="241" spans="1:1">
      <c r="A241" s="160"/>
    </row>
    <row r="242" spans="1:1">
      <c r="A242" s="160"/>
    </row>
  </sheetData>
  <mergeCells count="5">
    <mergeCell ref="B22:D22"/>
    <mergeCell ref="B23:D23"/>
    <mergeCell ref="F22:G22"/>
    <mergeCell ref="F23:G23"/>
    <mergeCell ref="A1:G1"/>
  </mergeCells>
  <printOptions horizontalCentered="1"/>
  <pageMargins left="0.59055118110236227" right="0.59055118110236227" top="0.78740157480314965" bottom="0.59055118110236227" header="0" footer="0"/>
  <pageSetup paperSize="9" scale="76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4"/>
  <sheetViews>
    <sheetView view="pageBreakPreview" zoomScale="65" zoomScaleNormal="75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19" sqref="N19"/>
    </sheetView>
  </sheetViews>
  <sheetFormatPr defaultColWidth="9.140625" defaultRowHeight="12.75"/>
  <cols>
    <col min="1" max="1" width="95" style="6" customWidth="1"/>
    <col min="2" max="2" width="19.42578125" style="6" customWidth="1"/>
    <col min="3" max="7" width="26" style="6" customWidth="1"/>
    <col min="8" max="8" width="71" style="6" customWidth="1"/>
    <col min="9" max="9" width="9.5703125" style="6" customWidth="1"/>
    <col min="10" max="10" width="9.140625" style="6" customWidth="1"/>
    <col min="11" max="11" width="27.140625" style="6" customWidth="1"/>
    <col min="12" max="16384" width="9.140625" style="6"/>
  </cols>
  <sheetData>
    <row r="1" spans="1:8" ht="24.75" customHeight="1">
      <c r="A1" s="78"/>
      <c r="B1" s="78"/>
      <c r="C1" s="78"/>
      <c r="D1" s="78"/>
      <c r="E1" s="78"/>
      <c r="F1" s="78"/>
      <c r="G1" s="78"/>
      <c r="H1" s="54" t="s">
        <v>346</v>
      </c>
    </row>
    <row r="2" spans="1:8" ht="41.25" customHeight="1">
      <c r="A2" s="455" t="s">
        <v>127</v>
      </c>
      <c r="B2" s="455"/>
      <c r="C2" s="455"/>
      <c r="D2" s="455"/>
      <c r="E2" s="455"/>
      <c r="F2" s="455"/>
      <c r="G2" s="455"/>
      <c r="H2" s="455"/>
    </row>
    <row r="3" spans="1:8" ht="49.5" customHeight="1">
      <c r="A3" s="456" t="s">
        <v>154</v>
      </c>
      <c r="B3" s="456" t="s">
        <v>0</v>
      </c>
      <c r="C3" s="456" t="s">
        <v>76</v>
      </c>
      <c r="D3" s="458" t="s">
        <v>381</v>
      </c>
      <c r="E3" s="458"/>
      <c r="F3" s="458" t="s">
        <v>434</v>
      </c>
      <c r="G3" s="458"/>
      <c r="H3" s="456" t="s">
        <v>171</v>
      </c>
    </row>
    <row r="4" spans="1:8" ht="63" customHeight="1">
      <c r="A4" s="457"/>
      <c r="B4" s="457"/>
      <c r="C4" s="457"/>
      <c r="D4" s="3" t="s">
        <v>445</v>
      </c>
      <c r="E4" s="3" t="s">
        <v>446</v>
      </c>
      <c r="F4" s="3" t="s">
        <v>140</v>
      </c>
      <c r="G4" s="3" t="s">
        <v>141</v>
      </c>
      <c r="H4" s="457"/>
    </row>
    <row r="5" spans="1:8" s="9" customFormat="1" ht="29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s="9" customFormat="1" ht="36" customHeight="1">
      <c r="A6" s="79" t="s">
        <v>114</v>
      </c>
      <c r="B6" s="21"/>
      <c r="C6" s="20"/>
      <c r="D6" s="20"/>
      <c r="E6" s="20"/>
      <c r="F6" s="20"/>
      <c r="G6" s="20"/>
      <c r="H6" s="20"/>
    </row>
    <row r="7" spans="1:8" ht="69.75" customHeight="1">
      <c r="A7" s="52" t="s">
        <v>321</v>
      </c>
      <c r="B7" s="142">
        <v>5000</v>
      </c>
      <c r="C7" s="22" t="s">
        <v>178</v>
      </c>
      <c r="D7" s="132">
        <f>IF('Осн. фін. пок.'!C25=0,0,'Осн. фін. пок.'!C27/'Осн. фін. пок.'!C25*100)</f>
        <v>-0.89082907438955139</v>
      </c>
      <c r="E7" s="132">
        <f>IF('Осн. фін. пок.'!D25=0,0,'Осн. фін. пок.'!D27/'Осн. фін. пок.'!D25*100)</f>
        <v>0.1819899905505197</v>
      </c>
      <c r="F7" s="132">
        <f>IF('Осн. фін. пок.'!E25=0,0,'Осн. фін. пок.'!E27/'Осн. фін. пок.'!E25*100)</f>
        <v>2.8880123477962614</v>
      </c>
      <c r="G7" s="132">
        <f>IF('Осн. фін. пок.'!F25=0,0,'Осн. фін. пок.'!F27/'Осн. фін. пок.'!F25*100)</f>
        <v>0.1819899905505197</v>
      </c>
      <c r="H7" s="23"/>
    </row>
    <row r="8" spans="1:8" ht="69.75" customHeight="1">
      <c r="A8" s="52" t="s">
        <v>322</v>
      </c>
      <c r="B8" s="142">
        <v>5010</v>
      </c>
      <c r="C8" s="22" t="s">
        <v>178</v>
      </c>
      <c r="D8" s="132">
        <f>IF('Осн. фін. пок.'!C25=0,0,'Осн. фін. пок.'!C33/'Осн. фін. пок.'!C25*100)</f>
        <v>-4.5499716070414538</v>
      </c>
      <c r="E8" s="132">
        <f>IF('Осн. фін. пок.'!D25=0,0,'Осн. фін. пок.'!D33/'Осн. фін. пок.'!D25*100)</f>
        <v>-4.0597767122808239</v>
      </c>
      <c r="F8" s="132">
        <f>IF('Осн. фін. пок.'!E25=0,0,'Осн. фін. пок.'!E33/'Осн. фін. пок.'!E25*100)</f>
        <v>1.0392728519979422</v>
      </c>
      <c r="G8" s="132">
        <f>IF('Осн. фін. пок.'!F25=0,0,'Осн. фін. пок.'!F33/'Осн. фін. пок.'!F25*100)</f>
        <v>-4.0597767122808239</v>
      </c>
      <c r="H8" s="23"/>
    </row>
    <row r="9" spans="1:8" ht="56.25" customHeight="1">
      <c r="A9" s="23" t="s">
        <v>323</v>
      </c>
      <c r="B9" s="142">
        <v>5020</v>
      </c>
      <c r="C9" s="22" t="s">
        <v>178</v>
      </c>
      <c r="D9" s="132">
        <f>IF('Осн. фін. пок.'!C99=0,0,'Осн. фін. пок.'!C46/'Осн. фін. пок.'!C99*100)</f>
        <v>8.1786210844851555E-3</v>
      </c>
      <c r="E9" s="132">
        <f>IF('Осн. фін. пок.'!D99=0,0,'Осн. фін. пок.'!D46/'Осн. фін. пок.'!D99*100)</f>
        <v>3.013972777797871E-3</v>
      </c>
      <c r="F9" s="132">
        <f>IF('Осн. фін. пок.'!E99=0,0,'Осн. фін. пок.'!E46/'Осн. фін. пок.'!E99*100)</f>
        <v>9.2985773176703975E-3</v>
      </c>
      <c r="G9" s="132">
        <f>IF('Осн. фін. пок.'!F99=0,0,'Осн. фін. пок.'!F46/'Осн. фін. пок.'!F99*100)</f>
        <v>3.0031292606896385E-3</v>
      </c>
      <c r="H9" s="23" t="s">
        <v>179</v>
      </c>
    </row>
    <row r="10" spans="1:8" ht="56.25" customHeight="1">
      <c r="A10" s="23" t="s">
        <v>382</v>
      </c>
      <c r="B10" s="142">
        <v>5030</v>
      </c>
      <c r="C10" s="22" t="s">
        <v>178</v>
      </c>
      <c r="D10" s="132">
        <f>IF('Осн. фін. пок.'!C100=0,0,'Осн. фін. пок.'!C46/'Осн. фін. пок.'!C100*100)</f>
        <v>8.2868525896414337E-3</v>
      </c>
      <c r="E10" s="132">
        <f>IF('Осн. фін. пок.'!D100=0,0,'Осн. фін. пок.'!D46/'Осн. фін. пок.'!D100*100)</f>
        <v>3.0731407498463428E-3</v>
      </c>
      <c r="F10" s="132">
        <f>IF('Осн. фін. пок.'!E100=0,0,'Осн. фін. пок.'!E46/'Осн. фін. пок.'!E100*100)</f>
        <v>9.3420110235730072E-3</v>
      </c>
      <c r="G10" s="132">
        <f>IF('Осн. фін. пок.'!F100=0,0,'Осн. фін. пок.'!F46/'Осн. фін. пок.'!F100*100)</f>
        <v>3.0637442631388672E-3</v>
      </c>
      <c r="H10" s="23"/>
    </row>
    <row r="11" spans="1:8" ht="69.75" customHeight="1">
      <c r="A11" s="52" t="s">
        <v>324</v>
      </c>
      <c r="B11" s="142">
        <v>5040</v>
      </c>
      <c r="C11" s="22" t="s">
        <v>178</v>
      </c>
      <c r="D11" s="132">
        <f>IF('Осн. фін. пок.'!C25=0,0,'Осн. фін. пок.'!C46/'Осн. фін. пок.'!C25*100)</f>
        <v>4.613855763770585E-2</v>
      </c>
      <c r="E11" s="132">
        <f>IF('Осн. фін. пок.'!D25=0,0,'Осн. фін. пок.'!D46/'Осн. фін. пок.'!D25*100)</f>
        <v>1.7499037552934589E-2</v>
      </c>
      <c r="F11" s="132">
        <f>IF('Осн. фін. пок.'!E25=0,0,'Осн. фін. пок.'!E46/'Осн. фін. пок.'!E25*100)</f>
        <v>5.1449151089007029E-2</v>
      </c>
      <c r="G11" s="132">
        <f>IF('Осн. фін. пок.'!F25=0,0,'Осн. фін. пок.'!F46/'Осн. фін. пок.'!F25*100)</f>
        <v>1.7499037552934589E-2</v>
      </c>
      <c r="H11" s="23" t="s">
        <v>180</v>
      </c>
    </row>
    <row r="12" spans="1:8" s="9" customFormat="1" ht="36" customHeight="1">
      <c r="A12" s="79" t="s">
        <v>116</v>
      </c>
      <c r="B12" s="21"/>
      <c r="C12" s="20"/>
      <c r="D12" s="132"/>
      <c r="E12" s="132"/>
      <c r="F12" s="132"/>
      <c r="G12" s="132"/>
      <c r="H12" s="20"/>
    </row>
    <row r="13" spans="1:8" ht="69.75" customHeight="1">
      <c r="A13" s="52" t="s">
        <v>383</v>
      </c>
      <c r="B13" s="142">
        <v>5100</v>
      </c>
      <c r="C13" s="22"/>
      <c r="D13" s="132">
        <f>IF('Осн. фін. пок.'!C33=0,0,('Осн. фін. пок.'!C101+'Осн. фін. пок.'!C102)/'Осн. фін. пок.'!C33)</f>
        <v>-1.6193447737909517</v>
      </c>
      <c r="E13" s="132">
        <f>IF('Осн. фін. пок.'!D33=0,0,('Осн. фін. пок.'!D101+'Осн. фін. пок.'!D102)/'Осн. фін. пок.'!D33)</f>
        <v>-2.7534482758620689</v>
      </c>
      <c r="F13" s="132">
        <f>IF('Осн. фін. пок.'!E33=0,0,('Осн. фін. пок.'!E101+'Осн. фін. пок.'!E102)/'Осн. фін. пок.'!E33)</f>
        <v>2.4752475247524752</v>
      </c>
      <c r="G13" s="132">
        <f>IF('Осн. фін. пок.'!F33=0,0,('Осн. фін. пок.'!F101+'Осн. фін. пок.'!F102)/'Осн. фін. пок.'!F33)</f>
        <v>-2.8396551724137931</v>
      </c>
      <c r="H13" s="23"/>
    </row>
    <row r="14" spans="1:8" ht="69.75" customHeight="1">
      <c r="A14" s="52" t="s">
        <v>384</v>
      </c>
      <c r="B14" s="142">
        <v>5110</v>
      </c>
      <c r="C14" s="22" t="s">
        <v>111</v>
      </c>
      <c r="D14" s="132">
        <f>IF(('Осн. фін. пок.'!C101+'Осн. фін. пок.'!C102)=0,0,'Осн. фін. пок.'!C100/('Осн. фін. пок.'!C101+'Осн. фін. пок.'!C102))</f>
        <v>75.565992292870902</v>
      </c>
      <c r="E14" s="132">
        <f>IF(('Осн. фін. пок.'!D101+'Осн. фін. пок.'!D102)=0,0,'Осн. фін. пок.'!D100/('Осн. фін. пок.'!D101+'Осн. фін. пок.'!D102))</f>
        <v>50.939261114589854</v>
      </c>
      <c r="F14" s="132">
        <f>IF(('Осн. фін. пок.'!E101+'Осн. фін. пок.'!E102)=0,0,'Осн. фін. пок.'!E100/('Осн. фін. пок.'!E101+'Осн. фін. пок.'!E102))</f>
        <v>214.08666666666667</v>
      </c>
      <c r="G14" s="132">
        <f>IF(('Осн. фін. пок.'!F101+'Осн. фін. пок.'!F102)=0,0,'Осн. фін. пок.'!F100/('Осн. фін. пок.'!F101+'Осн. фін. пок.'!F102))</f>
        <v>49.544323011536129</v>
      </c>
      <c r="H14" s="23" t="s">
        <v>181</v>
      </c>
    </row>
    <row r="15" spans="1:8" ht="56.25" customHeight="1">
      <c r="A15" s="23" t="s">
        <v>385</v>
      </c>
      <c r="B15" s="142">
        <v>5120</v>
      </c>
      <c r="C15" s="22" t="s">
        <v>111</v>
      </c>
      <c r="D15" s="132">
        <f>IF('Осн. фін. пок.'!C102=0,0,'Осн. фін. пок.'!C97/'Осн. фін. пок.'!C102)</f>
        <v>0.87283236994219648</v>
      </c>
      <c r="E15" s="132">
        <f>IF('Осн. фін. пок.'!D102=0,0,'Осн. фін. пок.'!D97/'Осн. фін. пок.'!D102)</f>
        <v>0.77395115842204132</v>
      </c>
      <c r="F15" s="132">
        <f>IF('Осн. фін. пок.'!E102=0,0,'Осн. фін. пок.'!E97/'Осн. фін. пок.'!E102)</f>
        <v>3.8133333333333335</v>
      </c>
      <c r="G15" s="132">
        <f>IF('Осн. фін. пок.'!F102=0,0,'Осн. фін. пок.'!F97/'Осн. фін. пок.'!F102)</f>
        <v>0.932301153612629</v>
      </c>
      <c r="H15" s="23" t="s">
        <v>183</v>
      </c>
    </row>
    <row r="16" spans="1:8" s="9" customFormat="1" ht="36" customHeight="1">
      <c r="A16" s="79" t="s">
        <v>115</v>
      </c>
      <c r="B16" s="21"/>
      <c r="C16" s="20"/>
      <c r="D16" s="132"/>
      <c r="E16" s="132"/>
      <c r="F16" s="132"/>
      <c r="G16" s="132"/>
      <c r="H16" s="20"/>
    </row>
    <row r="17" spans="1:11" ht="49.5" customHeight="1">
      <c r="A17" s="23" t="s">
        <v>309</v>
      </c>
      <c r="B17" s="142">
        <v>5200</v>
      </c>
      <c r="C17" s="22"/>
      <c r="D17" s="132">
        <f>IF('Осн. фін. пок.'!C56=0,0,'Осн. фін. пок.'!C74/'Осн. фін. пок.'!C56)</f>
        <v>0.20379746835443038</v>
      </c>
      <c r="E17" s="132">
        <f>IF('Осн. фін. пок.'!D56=0,0,'Осн. фін. пок.'!D74/'Осн. фін. пок.'!D56)</f>
        <v>3.1825396825396823</v>
      </c>
      <c r="F17" s="132">
        <f>IF('Осн. фін. пок.'!E56=0,0,'Осн. фін. пок.'!E74/'Осн. фін. пок.'!E56)</f>
        <v>3.116580310880829</v>
      </c>
      <c r="G17" s="132">
        <f>IF('Осн. фін. пок.'!F56=0,0,'Осн. фін. пок.'!F74/'Осн. фін. пок.'!F56)</f>
        <v>3.1825396825396823</v>
      </c>
      <c r="H17" s="23"/>
    </row>
    <row r="18" spans="1:11" ht="92.25" customHeight="1">
      <c r="A18" s="23" t="s">
        <v>310</v>
      </c>
      <c r="B18" s="142">
        <v>5210</v>
      </c>
      <c r="C18" s="22"/>
      <c r="D18" s="132">
        <f>IF('Осн. фін. пок.'!C25=0,0,'Осн. фін. пок.'!C74/'Осн. фін. пок.'!C25)</f>
        <v>1.142816581487791E-2</v>
      </c>
      <c r="E18" s="132">
        <f>IF('Осн. фін. пок.'!D25=0,0,'Осн. фін. пок.'!D74/'Осн. фін. пок.'!D25)</f>
        <v>0.2105134217618031</v>
      </c>
      <c r="F18" s="132">
        <f>IF('Осн. фін. пок.'!E25=0,0,'Осн. фін. пок.'!E74/'Осн. фін. пок.'!E25)</f>
        <v>0.2063110958669182</v>
      </c>
      <c r="G18" s="132">
        <f>IF('Осн. фін. пок.'!F25=0,0,'Осн. фін. пок.'!F74/'Осн. фін. пок.'!F25)</f>
        <v>0.2105134217618031</v>
      </c>
      <c r="H18" s="23"/>
    </row>
    <row r="19" spans="1:11" ht="57" customHeight="1">
      <c r="A19" s="23" t="s">
        <v>311</v>
      </c>
      <c r="B19" s="142">
        <v>5220</v>
      </c>
      <c r="C19" s="22" t="s">
        <v>266</v>
      </c>
      <c r="D19" s="132">
        <f>IF('Осн. фін. пок.'!C95=0,0,'Осн. фін. пок.'!C96/'Осн. фін. пок.'!C95)</f>
        <v>0.27525669774578071</v>
      </c>
      <c r="E19" s="132">
        <f>IF('Осн. фін. пок.'!D95=0,0,'Осн. фін. пок.'!D96/'Осн. фін. пок.'!D95)</f>
        <v>0.26668885507797641</v>
      </c>
      <c r="F19" s="132">
        <f>IF('Осн. фін. пок.'!E95=0,0,'Осн. фін. пок.'!E96/'Осн. фін. пок.'!E95)</f>
        <v>6.6341020776129259E-2</v>
      </c>
      <c r="G19" s="132">
        <f>IF('Осн. фін. пок.'!F95=0,0,'Осн. фін. пок.'!F96/'Осн. фін. пок.'!F95)</f>
        <v>0.26668885507797641</v>
      </c>
      <c r="H19" s="23" t="s">
        <v>182</v>
      </c>
    </row>
    <row r="20" spans="1:11" ht="44.25" customHeight="1">
      <c r="A20" s="79" t="s">
        <v>174</v>
      </c>
      <c r="B20" s="142"/>
      <c r="C20" s="22"/>
      <c r="D20" s="132"/>
      <c r="E20" s="132"/>
      <c r="F20" s="132"/>
      <c r="G20" s="132"/>
      <c r="H20" s="23"/>
    </row>
    <row r="21" spans="1:11" ht="81.75" customHeight="1">
      <c r="A21" s="23" t="s">
        <v>185</v>
      </c>
      <c r="B21" s="142">
        <v>5300</v>
      </c>
      <c r="C21" s="22"/>
      <c r="D21" s="132"/>
      <c r="E21" s="132"/>
      <c r="F21" s="132"/>
      <c r="G21" s="132"/>
      <c r="H21" s="24"/>
    </row>
    <row r="22" spans="1:11" ht="43.5" customHeight="1">
      <c r="A22" s="25"/>
      <c r="B22" s="25"/>
      <c r="C22" s="25"/>
      <c r="D22" s="25"/>
      <c r="E22" s="25"/>
      <c r="F22" s="25"/>
      <c r="G22" s="25"/>
      <c r="H22" s="25"/>
      <c r="K22" s="11"/>
    </row>
    <row r="23" spans="1:11" s="9" customFormat="1" ht="27.75" customHeight="1">
      <c r="A23" s="179" t="s">
        <v>569</v>
      </c>
      <c r="B23" s="180"/>
      <c r="C23" s="453" t="s">
        <v>137</v>
      </c>
      <c r="D23" s="453"/>
      <c r="E23" s="181"/>
      <c r="F23" s="432" t="s">
        <v>576</v>
      </c>
      <c r="G23" s="432"/>
      <c r="H23" s="432"/>
    </row>
    <row r="24" spans="1:11" s="190" customFormat="1" ht="15.75">
      <c r="A24" s="189" t="s">
        <v>65</v>
      </c>
      <c r="C24" s="454" t="s">
        <v>66</v>
      </c>
      <c r="D24" s="454"/>
      <c r="F24" s="454" t="s">
        <v>77</v>
      </c>
      <c r="G24" s="454"/>
      <c r="H24" s="454"/>
    </row>
  </sheetData>
  <mergeCells count="11">
    <mergeCell ref="C23:D23"/>
    <mergeCell ref="F23:H23"/>
    <mergeCell ref="C24:D24"/>
    <mergeCell ref="F24:H24"/>
    <mergeCell ref="A2:H2"/>
    <mergeCell ref="A3:A4"/>
    <mergeCell ref="B3:B4"/>
    <mergeCell ref="C3:C4"/>
    <mergeCell ref="D3:E3"/>
    <mergeCell ref="F3:G3"/>
    <mergeCell ref="H3:H4"/>
  </mergeCells>
  <phoneticPr fontId="3" type="noConversion"/>
  <printOptions horizontalCentered="1"/>
  <pageMargins left="0.59055118110236227" right="0.59055118110236227" top="0.78740157480314965" bottom="0.59055118110236227" header="0" footer="0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Осн. фін. пок.</vt:lpstr>
      <vt:lpstr>I. Фін результат</vt:lpstr>
      <vt:lpstr>Розшифровка фінрезультати</vt:lpstr>
      <vt:lpstr>ІІ. Розр. з бюджетом</vt:lpstr>
      <vt:lpstr>ІІІ. Рух грош. коштів</vt:lpstr>
      <vt:lpstr>Розшифровка до Руху</vt:lpstr>
      <vt:lpstr>IV. Кап. інвестиції</vt:lpstr>
      <vt:lpstr>Розшифровка до капівидатків</vt:lpstr>
      <vt:lpstr> V. Коефіцієнти</vt:lpstr>
      <vt:lpstr>6.1. Інша інфо_1</vt:lpstr>
      <vt:lpstr>6.2. Інша інфо_2</vt:lpstr>
      <vt:lpstr>VII Статутн. капіт</vt:lpstr>
      <vt:lpstr>Розшифровка до Статутного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'Розшифровка до капівидатків'!Заголовки_для_печати</vt:lpstr>
      <vt:lpstr>'Розшифровка до Руху'!Заголовки_для_печати</vt:lpstr>
      <vt:lpstr>'Розшифровка фінрезультати'!Заголовки_для_печати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'VII Статутн. капіт'!Область_печати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'Розшифровка до капівидатків'!Область_печати</vt:lpstr>
      <vt:lpstr>'Розшифровка до Руху'!Область_печати</vt:lpstr>
      <vt:lpstr>'Розшифровка до Статутного'!Область_печати</vt:lpstr>
      <vt:lpstr>'Розшифровка фінрезультати'!Область_печати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User</cp:lastModifiedBy>
  <cp:lastPrinted>2023-03-15T10:03:44Z</cp:lastPrinted>
  <dcterms:created xsi:type="dcterms:W3CDTF">2003-03-13T16:00:22Z</dcterms:created>
  <dcterms:modified xsi:type="dcterms:W3CDTF">2023-03-16T11:36:58Z</dcterms:modified>
</cp:coreProperties>
</file>