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valska\Desktop\"/>
    </mc:Choice>
  </mc:AlternateContent>
  <bookViews>
    <workbookView xWindow="0" yWindow="0" windowWidth="28800" windowHeight="11790" tabRatio="915" firstSheet="5" activeTab="13"/>
  </bookViews>
  <sheets>
    <sheet name="Осн. фін. пок." sheetId="14" r:id="rId1"/>
    <sheet name="I. Фін результат" sheetId="2" r:id="rId2"/>
    <sheet name="Розшифровка фінрезультати" sheetId="21" r:id="rId3"/>
    <sheet name="ІІ. Розр. з бюджетом" sheetId="19" r:id="rId4"/>
    <sheet name="Розшифровка з розр з бюджет" sheetId="25" r:id="rId5"/>
    <sheet name="ІІІ. Рух грош. коштів" sheetId="18" r:id="rId6"/>
    <sheet name="Розшифровка до Руху" sheetId="22" r:id="rId7"/>
    <sheet name="IV. Кап. інвестиції" sheetId="3" r:id="rId8"/>
    <sheet name="Розшифровка до капівидатків" sheetId="23" r:id="rId9"/>
    <sheet name=" V. Коефіцієнти" sheetId="11" r:id="rId10"/>
    <sheet name="6.1. Інша інфо_1" sheetId="10" r:id="rId11"/>
    <sheet name="6.2. Інша інфо_2" sheetId="9" r:id="rId12"/>
    <sheet name="VII Статутн. капіт" sheetId="20" r:id="rId13"/>
    <sheet name="Розшифровка до Статутного" sheetId="24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9">' V. Коефіцієнти'!$5:$5</definedName>
    <definedName name="_xlnm.Print_Titles" localSheetId="1">'I. Фін результат'!$4:$6</definedName>
    <definedName name="_xlnm.Print_Titles" localSheetId="3">'ІІ. Розр. з бюджетом'!$4:$6</definedName>
    <definedName name="_xlnm.Print_Titles" localSheetId="5">'ІІІ. Рух грош. коштів'!$4:$6</definedName>
    <definedName name="_xlnm.Print_Titles" localSheetId="0">'Осн. фін. пок.'!$21:$23</definedName>
    <definedName name="_xlnm.Print_Titles" localSheetId="8">'Розшифровка до капівидатків'!$4:$5</definedName>
    <definedName name="_xlnm.Print_Titles" localSheetId="6">'Розшифровка до Руху'!$4:$5</definedName>
    <definedName name="_xlnm.Print_Titles" localSheetId="4">'Розшифровка з розр з бюджет'!$4:$5</definedName>
    <definedName name="_xlnm.Print_Titles" localSheetId="2">'Розшифровка фінрезультати'!$4:$5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9">' V. Коефіцієнти'!$A$1:$H$24</definedName>
    <definedName name="_xlnm.Print_Area" localSheetId="10">'6.1. Інша інфо_1'!$A$1:$O$68</definedName>
    <definedName name="_xlnm.Print_Area" localSheetId="11">'6.2. Інша інфо_2'!$A$1:$AF$51</definedName>
    <definedName name="_xlnm.Print_Area" localSheetId="1">'I. Фін результат'!$A$1:$I$99</definedName>
    <definedName name="_xlnm.Print_Area" localSheetId="7">'IV. Кап. інвестиції'!$A$1:$H$18</definedName>
    <definedName name="_xlnm.Print_Area" localSheetId="12">'VII Статутн. капіт'!$A$1:$H$17</definedName>
    <definedName name="_xlnm.Print_Area" localSheetId="3">'ІІ. Розр. з бюджетом'!$A$1:$H$49</definedName>
    <definedName name="_xlnm.Print_Area" localSheetId="5">'ІІІ. Рух грош. коштів'!$A$1:$H$72</definedName>
    <definedName name="_xlnm.Print_Area" localSheetId="0">'Осн. фін. пок.'!$A$1:$H$131</definedName>
    <definedName name="_xlnm.Print_Area" localSheetId="8">'Розшифровка до капівидатків'!$A$1:$G$24</definedName>
    <definedName name="_xlnm.Print_Area" localSheetId="6">'Розшифровка до Руху'!$A$1:$G$49</definedName>
    <definedName name="_xlnm.Print_Area" localSheetId="13">'Розшифровка до Статутного'!$A$1:$G$19</definedName>
    <definedName name="_xlnm.Print_Area" localSheetId="4">'Розшифровка з розр з бюджет'!$A$1:$G$33</definedName>
    <definedName name="_xlnm.Print_Area" localSheetId="2">'Розшифровка фінрезультати'!$A$1:$G$38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62913"/>
  <fileRecoveryPr autoRecover="0"/>
</workbook>
</file>

<file path=xl/calcChain.xml><?xml version="1.0" encoding="utf-8"?>
<calcChain xmlns="http://schemas.openxmlformats.org/spreadsheetml/2006/main">
  <c r="AE34" i="9" l="1"/>
  <c r="W34" i="9"/>
  <c r="I21" i="10"/>
  <c r="I20" i="10"/>
  <c r="I19" i="10"/>
  <c r="F13" i="23" l="1"/>
  <c r="F12" i="23"/>
  <c r="E11" i="23"/>
  <c r="F29" i="22" l="1"/>
  <c r="F28" i="22"/>
  <c r="E27" i="22"/>
  <c r="D32" i="18"/>
  <c r="D61" i="18"/>
  <c r="D28" i="19"/>
  <c r="D71" i="2"/>
  <c r="E25" i="21"/>
  <c r="E18" i="21" l="1"/>
  <c r="E11" i="21"/>
  <c r="F21" i="10"/>
  <c r="F20" i="10"/>
  <c r="F19" i="10"/>
  <c r="E10" i="21" l="1"/>
  <c r="C99" i="14"/>
  <c r="C94" i="14"/>
  <c r="C22" i="10"/>
  <c r="C23" i="10"/>
  <c r="C18" i="21"/>
  <c r="C29" i="21"/>
  <c r="C38" i="2"/>
  <c r="D32" i="19" l="1"/>
  <c r="D62" i="18" l="1"/>
  <c r="D60" i="18"/>
  <c r="D56" i="18"/>
  <c r="D30" i="18"/>
  <c r="D29" i="18"/>
  <c r="D27" i="18"/>
  <c r="D24" i="18"/>
  <c r="D23" i="18"/>
  <c r="D20" i="18"/>
  <c r="D19" i="18"/>
  <c r="C21" i="21" l="1"/>
  <c r="D21" i="21"/>
  <c r="E21" i="21"/>
  <c r="F22" i="21"/>
  <c r="G22" i="21"/>
  <c r="C34" i="21"/>
  <c r="D34" i="21"/>
  <c r="G34" i="21" s="1"/>
  <c r="E34" i="21"/>
  <c r="F35" i="21"/>
  <c r="G35" i="21"/>
  <c r="F21" i="21" l="1"/>
  <c r="G21" i="21"/>
  <c r="F34" i="21"/>
  <c r="D100" i="14" l="1"/>
  <c r="D102" i="14"/>
  <c r="D93" i="14"/>
  <c r="D98" i="14"/>
  <c r="D97" i="14"/>
  <c r="D96" i="14"/>
  <c r="D95" i="14"/>
  <c r="I25" i="10"/>
  <c r="I18" i="10"/>
  <c r="D9" i="18" l="1"/>
  <c r="D38" i="19"/>
  <c r="D33" i="19"/>
  <c r="D29" i="19"/>
  <c r="D25" i="19"/>
  <c r="D20" i="19"/>
  <c r="D10" i="19"/>
  <c r="D94" i="2"/>
  <c r="D93" i="2"/>
  <c r="D92" i="2"/>
  <c r="D91" i="2"/>
  <c r="D90" i="2"/>
  <c r="E29" i="21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16" i="2" l="1"/>
  <c r="D15" i="2"/>
  <c r="D14" i="2"/>
  <c r="D13" i="2"/>
  <c r="D12" i="2"/>
  <c r="D11" i="2"/>
  <c r="D10" i="2"/>
  <c r="D8" i="2"/>
  <c r="C11" i="21" l="1"/>
  <c r="F18" i="10"/>
  <c r="D18" i="21"/>
  <c r="D11" i="21"/>
  <c r="C10" i="21" l="1"/>
  <c r="D10" i="21"/>
  <c r="N67" i="10"/>
  <c r="N66" i="10"/>
  <c r="N64" i="10" s="1"/>
  <c r="N63" i="10"/>
  <c r="N62" i="10"/>
  <c r="N60" i="10" s="1"/>
  <c r="N59" i="10"/>
  <c r="N58" i="10"/>
  <c r="N33" i="9"/>
  <c r="D82" i="14" s="1"/>
  <c r="M33" i="9"/>
  <c r="P33" i="9" s="1"/>
  <c r="AB32" i="9"/>
  <c r="AA32" i="9"/>
  <c r="AB31" i="9"/>
  <c r="AA31" i="9"/>
  <c r="AB30" i="9"/>
  <c r="AA30" i="9"/>
  <c r="AB29" i="9"/>
  <c r="AA29" i="9"/>
  <c r="X32" i="9"/>
  <c r="W32" i="9"/>
  <c r="X31" i="9"/>
  <c r="W31" i="9"/>
  <c r="X30" i="9"/>
  <c r="W30" i="9"/>
  <c r="X29" i="9"/>
  <c r="W29" i="9"/>
  <c r="T32" i="9"/>
  <c r="S32" i="9"/>
  <c r="T31" i="9"/>
  <c r="S31" i="9"/>
  <c r="T30" i="9"/>
  <c r="S30" i="9"/>
  <c r="T29" i="9"/>
  <c r="S29" i="9"/>
  <c r="AC30" i="9"/>
  <c r="AD30" i="9"/>
  <c r="AC31" i="9"/>
  <c r="AD31" i="9"/>
  <c r="AC32" i="9"/>
  <c r="AF32" i="9" s="1"/>
  <c r="AD32" i="9"/>
  <c r="AE32" i="9" s="1"/>
  <c r="AD29" i="9"/>
  <c r="AC29" i="9"/>
  <c r="AF29" i="9" s="1"/>
  <c r="O30" i="9"/>
  <c r="P30" i="9"/>
  <c r="O31" i="9"/>
  <c r="P31" i="9"/>
  <c r="O32" i="9"/>
  <c r="P32" i="9"/>
  <c r="P29" i="9"/>
  <c r="O29" i="9"/>
  <c r="Q33" i="9"/>
  <c r="E83" i="14" s="1"/>
  <c r="R33" i="9"/>
  <c r="D83" i="14" s="1"/>
  <c r="U33" i="9"/>
  <c r="E84" i="14" s="1"/>
  <c r="V33" i="9"/>
  <c r="D84" i="14" s="1"/>
  <c r="Y33" i="9"/>
  <c r="E85" i="14" s="1"/>
  <c r="Z33" i="9"/>
  <c r="D85" i="14" s="1"/>
  <c r="AA19" i="9"/>
  <c r="AD19" i="9"/>
  <c r="AA20" i="9"/>
  <c r="AD20" i="9"/>
  <c r="AD18" i="9"/>
  <c r="AA18" i="9"/>
  <c r="U20" i="9"/>
  <c r="X20" i="9"/>
  <c r="D21" i="2" s="1"/>
  <c r="R20" i="9"/>
  <c r="C21" i="2" s="1"/>
  <c r="AA8" i="9"/>
  <c r="AD8" i="9"/>
  <c r="AD7" i="9"/>
  <c r="AA7" i="9"/>
  <c r="X9" i="9"/>
  <c r="D20" i="2" s="1"/>
  <c r="U9" i="9"/>
  <c r="AA9" i="9" s="1"/>
  <c r="R9" i="9"/>
  <c r="E21" i="2"/>
  <c r="F20" i="2"/>
  <c r="E20" i="2"/>
  <c r="C20" i="2"/>
  <c r="C12" i="20"/>
  <c r="F8" i="24"/>
  <c r="F9" i="24"/>
  <c r="F10" i="24"/>
  <c r="F12" i="24"/>
  <c r="F13" i="24"/>
  <c r="F14" i="24"/>
  <c r="G8" i="24"/>
  <c r="G9" i="24"/>
  <c r="G10" i="24"/>
  <c r="G12" i="24"/>
  <c r="G13" i="24"/>
  <c r="G14" i="24"/>
  <c r="E11" i="24"/>
  <c r="F12" i="20" s="1"/>
  <c r="D11" i="24"/>
  <c r="E12" i="20" s="1"/>
  <c r="H12" i="20" s="1"/>
  <c r="C11" i="24"/>
  <c r="D7" i="24"/>
  <c r="E11" i="20" s="1"/>
  <c r="E7" i="24"/>
  <c r="C7" i="24"/>
  <c r="M34" i="10"/>
  <c r="M35" i="10"/>
  <c r="M36" i="10"/>
  <c r="M37" i="10"/>
  <c r="M38" i="10"/>
  <c r="L64" i="10"/>
  <c r="D116" i="14" s="1"/>
  <c r="J64" i="10"/>
  <c r="E116" i="14" s="1"/>
  <c r="H64" i="10"/>
  <c r="D112" i="14" s="1"/>
  <c r="F64" i="10"/>
  <c r="E112" i="14" s="1"/>
  <c r="D64" i="10"/>
  <c r="F60" i="10"/>
  <c r="E111" i="14" s="1"/>
  <c r="H60" i="10"/>
  <c r="D111" i="14" s="1"/>
  <c r="J60" i="10"/>
  <c r="E115" i="14" s="1"/>
  <c r="L60" i="10"/>
  <c r="F115" i="14" s="1"/>
  <c r="D56" i="10"/>
  <c r="D60" i="10"/>
  <c r="F56" i="10"/>
  <c r="E110" i="14" s="1"/>
  <c r="H56" i="10"/>
  <c r="F110" i="14" s="1"/>
  <c r="J56" i="10"/>
  <c r="E114" i="14" s="1"/>
  <c r="H114" i="14" s="1"/>
  <c r="L56" i="10"/>
  <c r="F114" i="14" s="1"/>
  <c r="N56" i="10"/>
  <c r="J39" i="10"/>
  <c r="G39" i="10"/>
  <c r="D39" i="10"/>
  <c r="M39" i="10" s="1"/>
  <c r="L11" i="10"/>
  <c r="N11" i="10"/>
  <c r="L12" i="10"/>
  <c r="N12" i="10"/>
  <c r="L13" i="10"/>
  <c r="N13" i="10"/>
  <c r="L15" i="10"/>
  <c r="N15" i="10"/>
  <c r="L16" i="10"/>
  <c r="N16" i="10"/>
  <c r="L17" i="10"/>
  <c r="N17" i="10"/>
  <c r="L19" i="10"/>
  <c r="N19" i="10"/>
  <c r="L20" i="10"/>
  <c r="N20" i="10"/>
  <c r="L21" i="10"/>
  <c r="N21" i="10"/>
  <c r="F23" i="10"/>
  <c r="E124" i="14" s="1"/>
  <c r="I23" i="10"/>
  <c r="D124" i="14" s="1"/>
  <c r="F24" i="10"/>
  <c r="I24" i="10"/>
  <c r="F125" i="14" s="1"/>
  <c r="F25" i="10"/>
  <c r="N25" i="10" s="1"/>
  <c r="F126" i="14"/>
  <c r="C124" i="14"/>
  <c r="C24" i="10"/>
  <c r="C125" i="14" s="1"/>
  <c r="C25" i="10"/>
  <c r="C126" i="14" s="1"/>
  <c r="N18" i="10"/>
  <c r="C18" i="10"/>
  <c r="F14" i="10"/>
  <c r="I14" i="10"/>
  <c r="C14" i="10"/>
  <c r="F10" i="10"/>
  <c r="F22" i="10" s="1"/>
  <c r="I10" i="10"/>
  <c r="I22" i="10" s="1"/>
  <c r="D123" i="14" s="1"/>
  <c r="C10" i="10"/>
  <c r="C113" i="14"/>
  <c r="C109" i="14"/>
  <c r="E19" i="11"/>
  <c r="D91" i="14" s="1"/>
  <c r="F19" i="11"/>
  <c r="E91" i="14" s="1"/>
  <c r="G19" i="11"/>
  <c r="F91" i="14" s="1"/>
  <c r="D19" i="11"/>
  <c r="C91" i="14" s="1"/>
  <c r="E15" i="11"/>
  <c r="F15" i="11"/>
  <c r="G15" i="11"/>
  <c r="D15" i="11"/>
  <c r="E14" i="11"/>
  <c r="D90" i="14" s="1"/>
  <c r="F14" i="11"/>
  <c r="E90" i="14" s="1"/>
  <c r="G14" i="11"/>
  <c r="F90" i="14" s="1"/>
  <c r="C123" i="14" l="1"/>
  <c r="D68" i="10"/>
  <c r="G114" i="14"/>
  <c r="G12" i="20"/>
  <c r="N14" i="10"/>
  <c r="N10" i="10"/>
  <c r="L14" i="10"/>
  <c r="G90" i="14"/>
  <c r="H90" i="14"/>
  <c r="G91" i="14"/>
  <c r="H91" i="14"/>
  <c r="G110" i="14"/>
  <c r="D114" i="14"/>
  <c r="F116" i="14"/>
  <c r="D115" i="14"/>
  <c r="N68" i="10"/>
  <c r="D110" i="14"/>
  <c r="H110" i="14"/>
  <c r="H68" i="10"/>
  <c r="F112" i="14"/>
  <c r="J68" i="10"/>
  <c r="F68" i="10"/>
  <c r="L68" i="10"/>
  <c r="F111" i="14"/>
  <c r="D109" i="14"/>
  <c r="D81" i="14"/>
  <c r="E82" i="14"/>
  <c r="E81" i="14" s="1"/>
  <c r="AB33" i="9"/>
  <c r="AA33" i="9"/>
  <c r="X33" i="9"/>
  <c r="AF31" i="9"/>
  <c r="W33" i="9"/>
  <c r="AE31" i="9"/>
  <c r="AF30" i="9"/>
  <c r="T33" i="9"/>
  <c r="AE30" i="9"/>
  <c r="S33" i="9"/>
  <c r="AE29" i="9"/>
  <c r="O33" i="9"/>
  <c r="AD9" i="9"/>
  <c r="F21" i="2"/>
  <c r="D12" i="20"/>
  <c r="D9" i="20"/>
  <c r="F11" i="24"/>
  <c r="F7" i="24"/>
  <c r="F9" i="20"/>
  <c r="E9" i="20"/>
  <c r="H9" i="20" s="1"/>
  <c r="H11" i="20"/>
  <c r="G7" i="24"/>
  <c r="G11" i="24"/>
  <c r="L18" i="10"/>
  <c r="D125" i="14"/>
  <c r="L24" i="10"/>
  <c r="L22" i="10"/>
  <c r="E126" i="14"/>
  <c r="N23" i="10"/>
  <c r="D126" i="14"/>
  <c r="F124" i="14"/>
  <c r="L25" i="10"/>
  <c r="L23" i="10"/>
  <c r="N24" i="10"/>
  <c r="N22" i="10"/>
  <c r="E125" i="14"/>
  <c r="G9" i="20" l="1"/>
  <c r="D113" i="14"/>
  <c r="G11" i="20"/>
  <c r="D14" i="11"/>
  <c r="C90" i="14" s="1"/>
  <c r="E106" i="14"/>
  <c r="D103" i="14"/>
  <c r="D106" i="14" s="1"/>
  <c r="E103" i="14"/>
  <c r="F103" i="14"/>
  <c r="F106" i="14" s="1"/>
  <c r="C103" i="14"/>
  <c r="D99" i="14"/>
  <c r="E99" i="14"/>
  <c r="F99" i="14"/>
  <c r="D94" i="14"/>
  <c r="E94" i="14"/>
  <c r="F94" i="14"/>
  <c r="H94" i="14" s="1"/>
  <c r="G95" i="14"/>
  <c r="H95" i="14"/>
  <c r="G96" i="14"/>
  <c r="H96" i="14"/>
  <c r="G97" i="14"/>
  <c r="H97" i="14"/>
  <c r="G98" i="14"/>
  <c r="H98" i="14"/>
  <c r="G100" i="14"/>
  <c r="H100" i="14"/>
  <c r="G101" i="14"/>
  <c r="H101" i="14"/>
  <c r="G102" i="14"/>
  <c r="H102" i="14"/>
  <c r="G103" i="14"/>
  <c r="H103" i="14"/>
  <c r="G104" i="14"/>
  <c r="H104" i="14"/>
  <c r="G105" i="14"/>
  <c r="H105" i="14"/>
  <c r="H93" i="14"/>
  <c r="G93" i="14"/>
  <c r="C81" i="14"/>
  <c r="G71" i="14"/>
  <c r="H71" i="14"/>
  <c r="D71" i="14"/>
  <c r="E71" i="14"/>
  <c r="F71" i="14"/>
  <c r="C71" i="14"/>
  <c r="E66" i="14"/>
  <c r="C66" i="14"/>
  <c r="E19" i="23"/>
  <c r="F13" i="3" s="1"/>
  <c r="D19" i="23"/>
  <c r="E13" i="3" s="1"/>
  <c r="C19" i="23"/>
  <c r="C13" i="3" s="1"/>
  <c r="C80" i="14" s="1"/>
  <c r="E17" i="23"/>
  <c r="F12" i="3" s="1"/>
  <c r="D17" i="23"/>
  <c r="E12" i="3" s="1"/>
  <c r="E79" i="14" s="1"/>
  <c r="H79" i="14" s="1"/>
  <c r="C17" i="23"/>
  <c r="C12" i="3" s="1"/>
  <c r="C79" i="14" s="1"/>
  <c r="E15" i="23"/>
  <c r="F11" i="3" s="1"/>
  <c r="D15" i="23"/>
  <c r="E11" i="3" s="1"/>
  <c r="C15" i="23"/>
  <c r="C11" i="3" s="1"/>
  <c r="C78" i="14" s="1"/>
  <c r="D10" i="3"/>
  <c r="D77" i="14" s="1"/>
  <c r="D11" i="23"/>
  <c r="E10" i="3" s="1"/>
  <c r="C11" i="23"/>
  <c r="C10" i="3" s="1"/>
  <c r="C77" i="14" s="1"/>
  <c r="E9" i="23"/>
  <c r="G9" i="3" s="1"/>
  <c r="D9" i="23"/>
  <c r="E9" i="3" s="1"/>
  <c r="C9" i="23"/>
  <c r="C76" i="14" s="1"/>
  <c r="D7" i="23"/>
  <c r="E8" i="3" s="1"/>
  <c r="E7" i="23"/>
  <c r="F8" i="3" s="1"/>
  <c r="C7" i="23"/>
  <c r="C8" i="3" s="1"/>
  <c r="C75" i="14" s="1"/>
  <c r="F8" i="23"/>
  <c r="G8" i="23"/>
  <c r="F10" i="23"/>
  <c r="G10" i="23"/>
  <c r="F14" i="23"/>
  <c r="G14" i="23"/>
  <c r="F16" i="23"/>
  <c r="G16" i="23"/>
  <c r="F18" i="23"/>
  <c r="G18" i="23"/>
  <c r="F20" i="23"/>
  <c r="G20" i="23"/>
  <c r="H67" i="18"/>
  <c r="G67" i="18"/>
  <c r="E55" i="18"/>
  <c r="H99" i="14" l="1"/>
  <c r="G94" i="14"/>
  <c r="D11" i="3"/>
  <c r="D78" i="14" s="1"/>
  <c r="G8" i="3"/>
  <c r="F75" i="14"/>
  <c r="F79" i="14"/>
  <c r="G79" i="14" s="1"/>
  <c r="G11" i="3"/>
  <c r="F78" i="14"/>
  <c r="G13" i="3"/>
  <c r="F80" i="14"/>
  <c r="G80" i="14" s="1"/>
  <c r="E75" i="14"/>
  <c r="H75" i="14" s="1"/>
  <c r="E7" i="3"/>
  <c r="H8" i="3"/>
  <c r="H11" i="3"/>
  <c r="E78" i="14"/>
  <c r="H78" i="14" s="1"/>
  <c r="E77" i="14"/>
  <c r="H10" i="3"/>
  <c r="E76" i="14"/>
  <c r="H76" i="14" s="1"/>
  <c r="H9" i="3"/>
  <c r="E80" i="14"/>
  <c r="H80" i="14" s="1"/>
  <c r="H13" i="3"/>
  <c r="C6" i="23"/>
  <c r="D8" i="3"/>
  <c r="D75" i="14" s="1"/>
  <c r="D9" i="3"/>
  <c r="D76" i="14" s="1"/>
  <c r="D12" i="3"/>
  <c r="D13" i="3"/>
  <c r="D80" i="14" s="1"/>
  <c r="G7" i="23"/>
  <c r="E6" i="23"/>
  <c r="G10" i="3"/>
  <c r="D6" i="23"/>
  <c r="F77" i="14"/>
  <c r="F7" i="23"/>
  <c r="G99" i="14"/>
  <c r="F76" i="14"/>
  <c r="F7" i="3"/>
  <c r="C7" i="3"/>
  <c r="C74" i="14" s="1"/>
  <c r="D42" i="18"/>
  <c r="E42" i="18"/>
  <c r="F42" i="18"/>
  <c r="C42" i="18"/>
  <c r="G42" i="18"/>
  <c r="G9" i="18"/>
  <c r="H9" i="18"/>
  <c r="G10" i="18"/>
  <c r="H10" i="18"/>
  <c r="G11" i="18"/>
  <c r="H11" i="18"/>
  <c r="G13" i="18"/>
  <c r="H13" i="18"/>
  <c r="G14" i="18"/>
  <c r="H14" i="18"/>
  <c r="G15" i="18"/>
  <c r="H15" i="18"/>
  <c r="G16" i="18"/>
  <c r="H16" i="18"/>
  <c r="G19" i="18"/>
  <c r="H19" i="18"/>
  <c r="G20" i="18"/>
  <c r="H20" i="18"/>
  <c r="G22" i="18"/>
  <c r="H22" i="18"/>
  <c r="G23" i="18"/>
  <c r="H23" i="18"/>
  <c r="G24" i="18"/>
  <c r="H24" i="18"/>
  <c r="G25" i="18"/>
  <c r="H25" i="18"/>
  <c r="G26" i="18"/>
  <c r="H26" i="18"/>
  <c r="G27" i="18"/>
  <c r="H27" i="18"/>
  <c r="G28" i="18"/>
  <c r="H28" i="18"/>
  <c r="G29" i="18"/>
  <c r="H29" i="18"/>
  <c r="G30" i="18"/>
  <c r="H30" i="18"/>
  <c r="G32" i="18"/>
  <c r="H32" i="18"/>
  <c r="G37" i="18"/>
  <c r="H37" i="18"/>
  <c r="G38" i="18"/>
  <c r="H38" i="18"/>
  <c r="G39" i="18"/>
  <c r="H39" i="18"/>
  <c r="H42" i="18"/>
  <c r="G43" i="18"/>
  <c r="H43" i="18"/>
  <c r="H55" i="18"/>
  <c r="G56" i="18"/>
  <c r="H56" i="18"/>
  <c r="G59" i="18"/>
  <c r="H59" i="18"/>
  <c r="G60" i="18"/>
  <c r="H60" i="18"/>
  <c r="G61" i="18"/>
  <c r="H61" i="18"/>
  <c r="G62" i="18"/>
  <c r="H62" i="18"/>
  <c r="G47" i="22"/>
  <c r="F47" i="22"/>
  <c r="E46" i="22"/>
  <c r="D46" i="22"/>
  <c r="C46" i="22"/>
  <c r="C63" i="18" s="1"/>
  <c r="C58" i="18" s="1"/>
  <c r="G44" i="22"/>
  <c r="F44" i="22"/>
  <c r="E43" i="22"/>
  <c r="D43" i="22"/>
  <c r="C43" i="22"/>
  <c r="C57" i="18" s="1"/>
  <c r="G38" i="22"/>
  <c r="F38" i="22"/>
  <c r="E37" i="22"/>
  <c r="D37" i="22"/>
  <c r="G37" i="22" s="1"/>
  <c r="C37" i="22"/>
  <c r="C51" i="18" s="1"/>
  <c r="G36" i="22"/>
  <c r="F36" i="22"/>
  <c r="E35" i="22"/>
  <c r="F50" i="18" s="1"/>
  <c r="D35" i="22"/>
  <c r="G35" i="22" s="1"/>
  <c r="C35" i="22"/>
  <c r="C50" i="18" s="1"/>
  <c r="G34" i="22"/>
  <c r="F34" i="22"/>
  <c r="E33" i="22"/>
  <c r="D33" i="22"/>
  <c r="G33" i="22" s="1"/>
  <c r="C33" i="22"/>
  <c r="C49" i="18" s="1"/>
  <c r="G32" i="22"/>
  <c r="F32" i="22"/>
  <c r="E31" i="22"/>
  <c r="D31" i="22"/>
  <c r="G31" i="22" s="1"/>
  <c r="C31" i="22"/>
  <c r="C48" i="18" s="1"/>
  <c r="G30" i="22"/>
  <c r="F30" i="22"/>
  <c r="F47" i="18"/>
  <c r="D27" i="22"/>
  <c r="G27" i="22" s="1"/>
  <c r="C27" i="22"/>
  <c r="C47" i="18" s="1"/>
  <c r="G26" i="22"/>
  <c r="F26" i="22"/>
  <c r="D25" i="22"/>
  <c r="G25" i="22" s="1"/>
  <c r="E25" i="22"/>
  <c r="C25" i="22"/>
  <c r="G24" i="22"/>
  <c r="F24" i="22"/>
  <c r="D23" i="22"/>
  <c r="E23" i="22"/>
  <c r="D45" i="18" s="1"/>
  <c r="C23" i="22"/>
  <c r="G20" i="22"/>
  <c r="F20" i="22"/>
  <c r="D19" i="22"/>
  <c r="G19" i="22" s="1"/>
  <c r="E19" i="22"/>
  <c r="C19" i="22"/>
  <c r="C36" i="18" s="1"/>
  <c r="G16" i="22"/>
  <c r="F16" i="22"/>
  <c r="F14" i="22"/>
  <c r="G14" i="22"/>
  <c r="D13" i="22"/>
  <c r="G13" i="22" s="1"/>
  <c r="E13" i="22"/>
  <c r="C13" i="22"/>
  <c r="C31" i="18" s="1"/>
  <c r="C21" i="18" s="1"/>
  <c r="D10" i="22"/>
  <c r="E17" i="18" s="1"/>
  <c r="H17" i="18" s="1"/>
  <c r="E10" i="22"/>
  <c r="F17" i="18" s="1"/>
  <c r="C10" i="22"/>
  <c r="C17" i="18" s="1"/>
  <c r="F9" i="22"/>
  <c r="G9" i="22"/>
  <c r="F11" i="22"/>
  <c r="G11" i="22"/>
  <c r="D8" i="22"/>
  <c r="G8" i="22" s="1"/>
  <c r="E8" i="22"/>
  <c r="G37" i="14"/>
  <c r="H37" i="14"/>
  <c r="G43" i="14"/>
  <c r="H43" i="14"/>
  <c r="G44" i="14"/>
  <c r="H44" i="14"/>
  <c r="G45" i="14"/>
  <c r="H45" i="14"/>
  <c r="G51" i="14"/>
  <c r="H51" i="14"/>
  <c r="G52" i="14"/>
  <c r="H52" i="14"/>
  <c r="G35" i="14"/>
  <c r="H35" i="14"/>
  <c r="H36" i="14"/>
  <c r="G36" i="14"/>
  <c r="D53" i="14"/>
  <c r="E53" i="14"/>
  <c r="F53" i="14"/>
  <c r="D54" i="14"/>
  <c r="D122" i="14" s="1"/>
  <c r="E54" i="14"/>
  <c r="E122" i="14" s="1"/>
  <c r="F54" i="14"/>
  <c r="F122" i="14" s="1"/>
  <c r="D55" i="14"/>
  <c r="E55" i="14"/>
  <c r="F55" i="14"/>
  <c r="D56" i="14"/>
  <c r="E56" i="14"/>
  <c r="F56" i="14"/>
  <c r="D57" i="14"/>
  <c r="E57" i="14"/>
  <c r="F57" i="14"/>
  <c r="D42" i="14"/>
  <c r="E42" i="14"/>
  <c r="H42" i="14" s="1"/>
  <c r="F42" i="14"/>
  <c r="D43" i="14"/>
  <c r="E43" i="14"/>
  <c r="F43" i="14"/>
  <c r="D44" i="14"/>
  <c r="E44" i="14"/>
  <c r="F44" i="14"/>
  <c r="D45" i="14"/>
  <c r="E45" i="14"/>
  <c r="F45" i="14"/>
  <c r="D35" i="14"/>
  <c r="E35" i="14"/>
  <c r="F35" i="14"/>
  <c r="D36" i="14"/>
  <c r="E36" i="14"/>
  <c r="F36" i="14"/>
  <c r="D37" i="14"/>
  <c r="E37" i="14"/>
  <c r="F37" i="14"/>
  <c r="D38" i="14"/>
  <c r="E38" i="14"/>
  <c r="H38" i="14" s="1"/>
  <c r="F38" i="14"/>
  <c r="G38" i="14" s="1"/>
  <c r="G76" i="14" l="1"/>
  <c r="G53" i="14"/>
  <c r="G57" i="14"/>
  <c r="G77" i="14"/>
  <c r="H77" i="14"/>
  <c r="H7" i="3"/>
  <c r="E74" i="14"/>
  <c r="H74" i="14" s="1"/>
  <c r="G78" i="14"/>
  <c r="G75" i="14"/>
  <c r="D79" i="14"/>
  <c r="H12" i="3"/>
  <c r="G12" i="3"/>
  <c r="D7" i="3"/>
  <c r="D74" i="14" s="1"/>
  <c r="E17" i="11" s="1"/>
  <c r="D22" i="22"/>
  <c r="F33" i="22"/>
  <c r="F13" i="22"/>
  <c r="C22" i="22"/>
  <c r="E51" i="18"/>
  <c r="H51" i="18" s="1"/>
  <c r="F8" i="18"/>
  <c r="F35" i="22"/>
  <c r="D47" i="18"/>
  <c r="F46" i="22"/>
  <c r="F63" i="18"/>
  <c r="D63" i="18"/>
  <c r="F31" i="18"/>
  <c r="F21" i="18" s="1"/>
  <c r="E40" i="18"/>
  <c r="H40" i="18" s="1"/>
  <c r="F19" i="22"/>
  <c r="G23" i="22"/>
  <c r="F31" i="22"/>
  <c r="F43" i="22"/>
  <c r="D57" i="18"/>
  <c r="D54" i="18" s="1"/>
  <c r="F57" i="18"/>
  <c r="E31" i="18"/>
  <c r="E45" i="18"/>
  <c r="D48" i="18"/>
  <c r="F49" i="18"/>
  <c r="E50" i="18"/>
  <c r="H50" i="18" s="1"/>
  <c r="G43" i="22"/>
  <c r="E57" i="18"/>
  <c r="F45" i="18"/>
  <c r="D49" i="18"/>
  <c r="F23" i="22"/>
  <c r="F27" i="22"/>
  <c r="F37" i="22"/>
  <c r="E12" i="18"/>
  <c r="G12" i="18" s="1"/>
  <c r="C45" i="18"/>
  <c r="C44" i="18" s="1"/>
  <c r="C41" i="18" s="1"/>
  <c r="C52" i="18" s="1"/>
  <c r="C69" i="14" s="1"/>
  <c r="E46" i="18"/>
  <c r="H46" i="18" s="1"/>
  <c r="E47" i="18"/>
  <c r="H47" i="18" s="1"/>
  <c r="F48" i="18"/>
  <c r="E49" i="18"/>
  <c r="H49" i="18" s="1"/>
  <c r="D51" i="18"/>
  <c r="G46" i="22"/>
  <c r="E63" i="18"/>
  <c r="H63" i="18" s="1"/>
  <c r="D31" i="18"/>
  <c r="E48" i="18"/>
  <c r="H48" i="18" s="1"/>
  <c r="D50" i="18"/>
  <c r="F51" i="18"/>
  <c r="G7" i="3"/>
  <c r="F74" i="14"/>
  <c r="E22" i="22"/>
  <c r="F25" i="22"/>
  <c r="F67" i="14"/>
  <c r="D67" i="14"/>
  <c r="D17" i="18"/>
  <c r="G55" i="14"/>
  <c r="F58" i="14"/>
  <c r="D58" i="14"/>
  <c r="H57" i="14"/>
  <c r="H56" i="14"/>
  <c r="G56" i="14"/>
  <c r="H55" i="14"/>
  <c r="E58" i="14"/>
  <c r="H54" i="14"/>
  <c r="G122" i="14"/>
  <c r="H122" i="14"/>
  <c r="G54" i="14"/>
  <c r="H53" i="14"/>
  <c r="G42" i="14"/>
  <c r="G17" i="18"/>
  <c r="F8" i="22"/>
  <c r="F42" i="19"/>
  <c r="E42" i="19"/>
  <c r="E40" i="19" s="1"/>
  <c r="H40" i="19" s="1"/>
  <c r="D42" i="19"/>
  <c r="D40" i="19" s="1"/>
  <c r="C42" i="19"/>
  <c r="C40" i="19" s="1"/>
  <c r="F39" i="19"/>
  <c r="E39" i="19"/>
  <c r="D39" i="19"/>
  <c r="C39" i="19"/>
  <c r="F35" i="19"/>
  <c r="E35" i="19"/>
  <c r="D35" i="19"/>
  <c r="C35" i="19"/>
  <c r="C27" i="19" s="1"/>
  <c r="C62" i="14" s="1"/>
  <c r="F26" i="19"/>
  <c r="E26" i="19"/>
  <c r="D26" i="19"/>
  <c r="D19" i="19" s="1"/>
  <c r="D61" i="14" s="1"/>
  <c r="C26" i="19"/>
  <c r="F40" i="19"/>
  <c r="D36" i="19"/>
  <c r="D63" i="14" s="1"/>
  <c r="F36" i="19"/>
  <c r="F63" i="14" s="1"/>
  <c r="C36" i="19"/>
  <c r="C63" i="14" s="1"/>
  <c r="D27" i="19"/>
  <c r="D62" i="14" s="1"/>
  <c r="E27" i="19"/>
  <c r="F27" i="19"/>
  <c r="F62" i="14" s="1"/>
  <c r="E19" i="19"/>
  <c r="E61" i="14" s="1"/>
  <c r="F19" i="19"/>
  <c r="C19" i="19"/>
  <c r="C61" i="14" s="1"/>
  <c r="G20" i="19"/>
  <c r="H20" i="19"/>
  <c r="G21" i="19"/>
  <c r="H21" i="19"/>
  <c r="G22" i="19"/>
  <c r="H22" i="19"/>
  <c r="G23" i="19"/>
  <c r="H23" i="19"/>
  <c r="G24" i="19"/>
  <c r="H24" i="19"/>
  <c r="G25" i="19"/>
  <c r="H25" i="19"/>
  <c r="G26" i="19"/>
  <c r="H26" i="19"/>
  <c r="G28" i="19"/>
  <c r="H28" i="19"/>
  <c r="G29" i="19"/>
  <c r="H29" i="19"/>
  <c r="G30" i="19"/>
  <c r="H30" i="19"/>
  <c r="G31" i="19"/>
  <c r="H31" i="19"/>
  <c r="G32" i="19"/>
  <c r="H32" i="19"/>
  <c r="G33" i="19"/>
  <c r="H33" i="19"/>
  <c r="G34" i="19"/>
  <c r="H34" i="19"/>
  <c r="G35" i="19"/>
  <c r="H35" i="19"/>
  <c r="G37" i="19"/>
  <c r="H37" i="19"/>
  <c r="G38" i="19"/>
  <c r="H38" i="19"/>
  <c r="H39" i="19"/>
  <c r="G41" i="19"/>
  <c r="H41" i="19"/>
  <c r="H42" i="19"/>
  <c r="E16" i="19"/>
  <c r="F16" i="19"/>
  <c r="G16" i="19" s="1"/>
  <c r="D16" i="19"/>
  <c r="C16" i="19"/>
  <c r="G11" i="19"/>
  <c r="H11" i="19"/>
  <c r="G12" i="19"/>
  <c r="H12" i="19"/>
  <c r="G13" i="19"/>
  <c r="H13" i="19"/>
  <c r="G14" i="19"/>
  <c r="H14" i="19"/>
  <c r="G15" i="19"/>
  <c r="H15" i="19"/>
  <c r="H16" i="19"/>
  <c r="H10" i="19"/>
  <c r="G10" i="19"/>
  <c r="E15" i="19"/>
  <c r="F15" i="19"/>
  <c r="D15" i="19"/>
  <c r="C15" i="19"/>
  <c r="D9" i="19"/>
  <c r="E9" i="19"/>
  <c r="F9" i="19"/>
  <c r="D27" i="25"/>
  <c r="E27" i="25"/>
  <c r="C27" i="25"/>
  <c r="D23" i="25"/>
  <c r="E23" i="25"/>
  <c r="C23" i="25"/>
  <c r="D19" i="25"/>
  <c r="E19" i="25"/>
  <c r="C19" i="25"/>
  <c r="D15" i="25"/>
  <c r="E15" i="25"/>
  <c r="C15" i="25"/>
  <c r="F16" i="25"/>
  <c r="G16" i="25"/>
  <c r="F17" i="25"/>
  <c r="G17" i="25"/>
  <c r="F18" i="25"/>
  <c r="G18" i="25"/>
  <c r="F19" i="25"/>
  <c r="G19" i="25"/>
  <c r="F20" i="25"/>
  <c r="G20" i="25"/>
  <c r="F21" i="25"/>
  <c r="G21" i="25"/>
  <c r="F22" i="25"/>
  <c r="G22" i="25"/>
  <c r="F23" i="25"/>
  <c r="G23" i="25"/>
  <c r="F24" i="25"/>
  <c r="G24" i="25"/>
  <c r="F25" i="25"/>
  <c r="G25" i="25"/>
  <c r="F26" i="25"/>
  <c r="G26" i="25"/>
  <c r="F27" i="25"/>
  <c r="G27" i="25"/>
  <c r="F28" i="25"/>
  <c r="G28" i="25"/>
  <c r="F29" i="25"/>
  <c r="G29" i="25"/>
  <c r="G15" i="25"/>
  <c r="F15" i="25"/>
  <c r="G8" i="25"/>
  <c r="G9" i="25"/>
  <c r="G10" i="25"/>
  <c r="G11" i="25"/>
  <c r="G12" i="25"/>
  <c r="G7" i="25"/>
  <c r="D10" i="25"/>
  <c r="E10" i="25"/>
  <c r="C10" i="25"/>
  <c r="F8" i="25"/>
  <c r="F9" i="25"/>
  <c r="F10" i="25"/>
  <c r="F11" i="25"/>
  <c r="F12" i="25"/>
  <c r="F7" i="25"/>
  <c r="D7" i="25"/>
  <c r="E7" i="25"/>
  <c r="C7" i="25"/>
  <c r="G49" i="18" l="1"/>
  <c r="H19" i="19"/>
  <c r="G9" i="19"/>
  <c r="G74" i="14"/>
  <c r="F17" i="11"/>
  <c r="G51" i="18"/>
  <c r="G40" i="18"/>
  <c r="G45" i="18"/>
  <c r="G50" i="18"/>
  <c r="D44" i="18"/>
  <c r="D41" i="18" s="1"/>
  <c r="H31" i="18"/>
  <c r="E21" i="18"/>
  <c r="G31" i="18"/>
  <c r="D21" i="18"/>
  <c r="H57" i="18"/>
  <c r="E54" i="18"/>
  <c r="H54" i="18" s="1"/>
  <c r="F54" i="18"/>
  <c r="G57" i="18"/>
  <c r="G48" i="18"/>
  <c r="E67" i="14"/>
  <c r="H67" i="14" s="1"/>
  <c r="H12" i="18"/>
  <c r="E8" i="18"/>
  <c r="G46" i="18"/>
  <c r="G63" i="18"/>
  <c r="F44" i="18"/>
  <c r="F41" i="18" s="1"/>
  <c r="E44" i="18"/>
  <c r="H45" i="18"/>
  <c r="G47" i="18"/>
  <c r="G17" i="11"/>
  <c r="D8" i="18"/>
  <c r="F43" i="19"/>
  <c r="F64" i="14" s="1"/>
  <c r="F61" i="14"/>
  <c r="G61" i="14" s="1"/>
  <c r="H9" i="19"/>
  <c r="G58" i="14"/>
  <c r="H27" i="19"/>
  <c r="E62" i="14"/>
  <c r="H61" i="14"/>
  <c r="H58" i="14"/>
  <c r="G40" i="19"/>
  <c r="G42" i="19"/>
  <c r="D43" i="19"/>
  <c r="D64" i="14" s="1"/>
  <c r="G39" i="19"/>
  <c r="E36" i="19"/>
  <c r="C43" i="19"/>
  <c r="C64" i="14" s="1"/>
  <c r="G27" i="19"/>
  <c r="G19" i="19"/>
  <c r="F7" i="21"/>
  <c r="G7" i="21"/>
  <c r="F11" i="21"/>
  <c r="G11" i="21"/>
  <c r="F24" i="21"/>
  <c r="G24" i="21"/>
  <c r="F26" i="21"/>
  <c r="G26" i="21"/>
  <c r="F27" i="21"/>
  <c r="G27" i="21"/>
  <c r="F32" i="21"/>
  <c r="G32" i="21"/>
  <c r="F33" i="21"/>
  <c r="G33" i="21"/>
  <c r="D6" i="21"/>
  <c r="E17" i="2" s="1"/>
  <c r="E9" i="2" s="1"/>
  <c r="E6" i="21"/>
  <c r="E39" i="2"/>
  <c r="F39" i="2"/>
  <c r="F47" i="2"/>
  <c r="F40" i="2" s="1"/>
  <c r="F29" i="14" s="1"/>
  <c r="D23" i="21"/>
  <c r="E23" i="21"/>
  <c r="D51" i="2" s="1"/>
  <c r="D48" i="2" s="1"/>
  <c r="D30" i="14" s="1"/>
  <c r="D25" i="21"/>
  <c r="E58" i="2" s="1"/>
  <c r="E52" i="2" s="1"/>
  <c r="D31" i="21"/>
  <c r="E31" i="21"/>
  <c r="E69" i="2"/>
  <c r="E67" i="2" s="1"/>
  <c r="C69" i="2"/>
  <c r="C31" i="21"/>
  <c r="C66" i="2" s="1"/>
  <c r="C64" i="2" s="1"/>
  <c r="C25" i="21"/>
  <c r="C58" i="2" s="1"/>
  <c r="C52" i="2" s="1"/>
  <c r="C23" i="21"/>
  <c r="C51" i="2" s="1"/>
  <c r="C48" i="2" s="1"/>
  <c r="C47" i="2"/>
  <c r="C40" i="2" s="1"/>
  <c r="C39" i="2"/>
  <c r="C19" i="2" s="1"/>
  <c r="C6" i="21"/>
  <c r="C17" i="2" s="1"/>
  <c r="C83" i="2"/>
  <c r="D83" i="2"/>
  <c r="C84" i="2"/>
  <c r="D84" i="2"/>
  <c r="C85" i="2"/>
  <c r="D85" i="2"/>
  <c r="C86" i="2"/>
  <c r="D86" i="2"/>
  <c r="C87" i="2"/>
  <c r="D87" i="2"/>
  <c r="F83" i="2"/>
  <c r="G83" i="2" s="1"/>
  <c r="F84" i="2"/>
  <c r="G84" i="2" s="1"/>
  <c r="F85" i="2"/>
  <c r="F86" i="2"/>
  <c r="F87" i="2"/>
  <c r="E87" i="2"/>
  <c r="H87" i="2" s="1"/>
  <c r="E86" i="2"/>
  <c r="G86" i="2"/>
  <c r="E85" i="2"/>
  <c r="E84" i="2"/>
  <c r="E83" i="2"/>
  <c r="C67" i="2"/>
  <c r="G12" i="2"/>
  <c r="H12" i="2"/>
  <c r="G13" i="2"/>
  <c r="H13" i="2"/>
  <c r="G14" i="2"/>
  <c r="H14" i="2"/>
  <c r="G15" i="2"/>
  <c r="H15" i="2"/>
  <c r="G16" i="2"/>
  <c r="H16" i="2"/>
  <c r="G20" i="2"/>
  <c r="H20" i="2"/>
  <c r="G21" i="2"/>
  <c r="H21" i="2"/>
  <c r="G22" i="2"/>
  <c r="H22" i="2"/>
  <c r="G23" i="2"/>
  <c r="H23" i="2"/>
  <c r="G24" i="2"/>
  <c r="H24" i="2"/>
  <c r="G25" i="2"/>
  <c r="H25" i="2"/>
  <c r="G26" i="2"/>
  <c r="H26" i="2"/>
  <c r="G27" i="2"/>
  <c r="H27" i="2"/>
  <c r="G28" i="2"/>
  <c r="H28" i="2"/>
  <c r="G29" i="2"/>
  <c r="H29" i="2"/>
  <c r="G30" i="2"/>
  <c r="H30" i="2"/>
  <c r="G31" i="2"/>
  <c r="H31" i="2"/>
  <c r="G32" i="2"/>
  <c r="H32" i="2"/>
  <c r="G33" i="2"/>
  <c r="H33" i="2"/>
  <c r="G34" i="2"/>
  <c r="H34" i="2"/>
  <c r="G35" i="2"/>
  <c r="H35" i="2"/>
  <c r="G36" i="2"/>
  <c r="H36" i="2"/>
  <c r="G37" i="2"/>
  <c r="H37" i="2"/>
  <c r="G38" i="2"/>
  <c r="H38" i="2"/>
  <c r="G41" i="2"/>
  <c r="H41" i="2"/>
  <c r="G42" i="2"/>
  <c r="H42" i="2"/>
  <c r="G43" i="2"/>
  <c r="H43" i="2"/>
  <c r="G44" i="2"/>
  <c r="H44" i="2"/>
  <c r="G45" i="2"/>
  <c r="H45" i="2"/>
  <c r="G46" i="2"/>
  <c r="H46" i="2"/>
  <c r="G49" i="2"/>
  <c r="H49" i="2"/>
  <c r="G50" i="2"/>
  <c r="H50" i="2"/>
  <c r="G53" i="2"/>
  <c r="H53" i="2"/>
  <c r="G54" i="2"/>
  <c r="H54" i="2"/>
  <c r="G55" i="2"/>
  <c r="H55" i="2"/>
  <c r="G56" i="2"/>
  <c r="H56" i="2"/>
  <c r="G57" i="2"/>
  <c r="H57" i="2"/>
  <c r="G60" i="2"/>
  <c r="H60" i="2"/>
  <c r="G61" i="2"/>
  <c r="H61" i="2"/>
  <c r="G62" i="2"/>
  <c r="H62" i="2"/>
  <c r="G63" i="2"/>
  <c r="H63" i="2"/>
  <c r="G65" i="2"/>
  <c r="H65" i="2"/>
  <c r="G68" i="2"/>
  <c r="H68" i="2"/>
  <c r="G71" i="2"/>
  <c r="H71" i="2"/>
  <c r="G72" i="2"/>
  <c r="H72" i="2"/>
  <c r="G73" i="2"/>
  <c r="H73" i="2"/>
  <c r="G74" i="2"/>
  <c r="H74" i="2"/>
  <c r="G80" i="2"/>
  <c r="H80" i="2"/>
  <c r="H83" i="2"/>
  <c r="G85" i="2"/>
  <c r="G90" i="2"/>
  <c r="H90" i="2"/>
  <c r="G91" i="2"/>
  <c r="H91" i="2"/>
  <c r="G92" i="2"/>
  <c r="H92" i="2"/>
  <c r="G93" i="2"/>
  <c r="H93" i="2"/>
  <c r="G94" i="2"/>
  <c r="H94" i="2"/>
  <c r="G8" i="2"/>
  <c r="H8" i="2"/>
  <c r="G10" i="2"/>
  <c r="H10" i="2"/>
  <c r="F95" i="2"/>
  <c r="G11" i="2"/>
  <c r="H11" i="2"/>
  <c r="G44" i="18" l="1"/>
  <c r="H44" i="18"/>
  <c r="E41" i="18"/>
  <c r="H21" i="18"/>
  <c r="H8" i="18"/>
  <c r="G8" i="18"/>
  <c r="G67" i="14"/>
  <c r="G54" i="18"/>
  <c r="G21" i="18"/>
  <c r="G6" i="21"/>
  <c r="H36" i="19"/>
  <c r="E63" i="14"/>
  <c r="H62" i="14"/>
  <c r="G62" i="14"/>
  <c r="D17" i="2"/>
  <c r="D9" i="2" s="1"/>
  <c r="D18" i="2" s="1"/>
  <c r="F17" i="2"/>
  <c r="F9" i="2" s="1"/>
  <c r="G9" i="2" s="1"/>
  <c r="H69" i="2"/>
  <c r="H58" i="2"/>
  <c r="H67" i="2"/>
  <c r="E40" i="14"/>
  <c r="H40" i="14" s="1"/>
  <c r="H52" i="2"/>
  <c r="E31" i="14"/>
  <c r="H31" i="14" s="1"/>
  <c r="G36" i="19"/>
  <c r="E43" i="19"/>
  <c r="E64" i="14" s="1"/>
  <c r="D47" i="2"/>
  <c r="D40" i="2" s="1"/>
  <c r="D29" i="14" s="1"/>
  <c r="E47" i="2"/>
  <c r="G31" i="21"/>
  <c r="D69" i="2"/>
  <c r="D67" i="2" s="1"/>
  <c r="D40" i="14" s="1"/>
  <c r="F69" i="2"/>
  <c r="D66" i="2"/>
  <c r="D64" i="2" s="1"/>
  <c r="D39" i="14" s="1"/>
  <c r="F66" i="2"/>
  <c r="F58" i="2"/>
  <c r="D58" i="2"/>
  <c r="D52" i="2" s="1"/>
  <c r="D31" i="14" s="1"/>
  <c r="F19" i="2"/>
  <c r="F28" i="14" s="1"/>
  <c r="H39" i="2"/>
  <c r="G39" i="2"/>
  <c r="D39" i="2"/>
  <c r="D19" i="2" s="1"/>
  <c r="D28" i="14" s="1"/>
  <c r="E19" i="2"/>
  <c r="F51" i="2"/>
  <c r="F48" i="2" s="1"/>
  <c r="F30" i="14" s="1"/>
  <c r="G23" i="21"/>
  <c r="E51" i="2"/>
  <c r="F31" i="21"/>
  <c r="G25" i="21"/>
  <c r="F25" i="21"/>
  <c r="F23" i="21"/>
  <c r="G10" i="21"/>
  <c r="F10" i="21"/>
  <c r="H85" i="2"/>
  <c r="E18" i="2"/>
  <c r="G87" i="2"/>
  <c r="H84" i="2"/>
  <c r="H86" i="2"/>
  <c r="H17" i="2" l="1"/>
  <c r="G17" i="2"/>
  <c r="F18" i="2"/>
  <c r="H9" i="2"/>
  <c r="G63" i="14"/>
  <c r="H63" i="14"/>
  <c r="G64" i="14"/>
  <c r="H64" i="14"/>
  <c r="D78" i="2"/>
  <c r="H19" i="2"/>
  <c r="E28" i="14"/>
  <c r="G19" i="2"/>
  <c r="D79" i="2"/>
  <c r="E40" i="2"/>
  <c r="E29" i="14" s="1"/>
  <c r="G47" i="2"/>
  <c r="H47" i="2"/>
  <c r="E64" i="2"/>
  <c r="H66" i="2"/>
  <c r="D59" i="2"/>
  <c r="D70" i="2" s="1"/>
  <c r="D75" i="2" s="1"/>
  <c r="G69" i="2"/>
  <c r="F67" i="2"/>
  <c r="F64" i="2"/>
  <c r="G66" i="2"/>
  <c r="G58" i="2"/>
  <c r="F52" i="2"/>
  <c r="G51" i="2"/>
  <c r="E48" i="2"/>
  <c r="E30" i="14" s="1"/>
  <c r="H30" i="14" s="1"/>
  <c r="H51" i="2"/>
  <c r="D120" i="14"/>
  <c r="D121" i="14"/>
  <c r="D119" i="14"/>
  <c r="C6" i="24"/>
  <c r="D6" i="24"/>
  <c r="E6" i="24"/>
  <c r="F31" i="14" l="1"/>
  <c r="G31" i="14" s="1"/>
  <c r="F59" i="2"/>
  <c r="F82" i="2"/>
  <c r="F88" i="2" s="1"/>
  <c r="E79" i="2"/>
  <c r="D82" i="2"/>
  <c r="D88" i="2" s="1"/>
  <c r="H64" i="2"/>
  <c r="E39" i="14"/>
  <c r="G64" i="2"/>
  <c r="F39" i="14"/>
  <c r="G67" i="2"/>
  <c r="F40" i="14"/>
  <c r="G40" i="14" s="1"/>
  <c r="H29" i="14"/>
  <c r="G29" i="14"/>
  <c r="G30" i="14"/>
  <c r="G28" i="14"/>
  <c r="H28" i="14"/>
  <c r="G6" i="24"/>
  <c r="H40" i="2"/>
  <c r="G40" i="2"/>
  <c r="F78" i="2"/>
  <c r="G52" i="2"/>
  <c r="F79" i="2"/>
  <c r="G48" i="2"/>
  <c r="H48" i="2"/>
  <c r="E78" i="2"/>
  <c r="E59" i="2"/>
  <c r="D76" i="2"/>
  <c r="D77" i="2"/>
  <c r="F6" i="24"/>
  <c r="F70" i="2" l="1"/>
  <c r="F75" i="2" s="1"/>
  <c r="F76" i="2" s="1"/>
  <c r="H39" i="14"/>
  <c r="G39" i="14"/>
  <c r="E70" i="2"/>
  <c r="E75" i="2" s="1"/>
  <c r="E82" i="2"/>
  <c r="E88" i="2" s="1"/>
  <c r="F19" i="23"/>
  <c r="G19" i="23"/>
  <c r="G17" i="23"/>
  <c r="G9" i="23"/>
  <c r="F11" i="23"/>
  <c r="G11" i="23"/>
  <c r="G15" i="23"/>
  <c r="F15" i="23"/>
  <c r="C8" i="22"/>
  <c r="G10" i="22"/>
  <c r="F77" i="2" l="1"/>
  <c r="C67" i="14"/>
  <c r="C8" i="18"/>
  <c r="F9" i="23"/>
  <c r="F17" i="23"/>
  <c r="G6" i="23"/>
  <c r="F10" i="22"/>
  <c r="H88" i="2"/>
  <c r="G88" i="2"/>
  <c r="E77" i="2"/>
  <c r="E76" i="2"/>
  <c r="F6" i="23" l="1"/>
  <c r="H76" i="2"/>
  <c r="G76" i="2"/>
  <c r="H77" i="2"/>
  <c r="G77" i="2"/>
  <c r="F6" i="21" l="1"/>
  <c r="G22" i="22" l="1"/>
  <c r="F22" i="22" l="1"/>
  <c r="C15" i="22" l="1"/>
  <c r="C33" i="18" s="1"/>
  <c r="C18" i="18" s="1"/>
  <c r="C34" i="18" s="1"/>
  <c r="C68" i="14" s="1"/>
  <c r="E15" i="22"/>
  <c r="D15" i="22"/>
  <c r="G15" i="22" l="1"/>
  <c r="E33" i="18"/>
  <c r="F15" i="22"/>
  <c r="D33" i="18"/>
  <c r="D18" i="18" s="1"/>
  <c r="D34" i="18" s="1"/>
  <c r="D68" i="14" s="1"/>
  <c r="F33" i="18"/>
  <c r="D51" i="14"/>
  <c r="E51" i="14"/>
  <c r="F51" i="14"/>
  <c r="C51" i="14"/>
  <c r="C45" i="14"/>
  <c r="C44" i="14"/>
  <c r="C43" i="14"/>
  <c r="C42" i="14"/>
  <c r="D25" i="14"/>
  <c r="E25" i="14"/>
  <c r="F25" i="14"/>
  <c r="H33" i="18" l="1"/>
  <c r="E18" i="18"/>
  <c r="G33" i="18"/>
  <c r="F18" i="18"/>
  <c r="E18" i="11"/>
  <c r="G18" i="11"/>
  <c r="F18" i="11"/>
  <c r="H25" i="14"/>
  <c r="G25" i="14"/>
  <c r="H41" i="18"/>
  <c r="G41" i="18"/>
  <c r="D58" i="18"/>
  <c r="D64" i="18" s="1"/>
  <c r="D70" i="14" s="1"/>
  <c r="E58" i="18"/>
  <c r="F58" i="18"/>
  <c r="G18" i="18" l="1"/>
  <c r="F34" i="18"/>
  <c r="F68" i="14" s="1"/>
  <c r="H18" i="18"/>
  <c r="E34" i="18"/>
  <c r="E68" i="14" s="1"/>
  <c r="G58" i="18"/>
  <c r="F64" i="18"/>
  <c r="F70" i="14" s="1"/>
  <c r="H58" i="18"/>
  <c r="E64" i="18"/>
  <c r="H68" i="14" l="1"/>
  <c r="G68" i="14"/>
  <c r="G64" i="18"/>
  <c r="E70" i="14"/>
  <c r="H64" i="18"/>
  <c r="H70" i="14" l="1"/>
  <c r="G70" i="14"/>
  <c r="D118" i="14"/>
  <c r="C9" i="20"/>
  <c r="C54" i="18" s="1"/>
  <c r="C64" i="18" s="1"/>
  <c r="J45" i="9"/>
  <c r="H45" i="9"/>
  <c r="F45" i="9"/>
  <c r="F85" i="14"/>
  <c r="F84" i="14"/>
  <c r="F83" i="14"/>
  <c r="H85" i="14"/>
  <c r="H83" i="14"/>
  <c r="AD33" i="9"/>
  <c r="AC33" i="9"/>
  <c r="G116" i="14"/>
  <c r="H116" i="14"/>
  <c r="H112" i="14"/>
  <c r="H126" i="14"/>
  <c r="H125" i="14"/>
  <c r="H124" i="14"/>
  <c r="F120" i="14"/>
  <c r="E120" i="14"/>
  <c r="H120" i="14" s="1"/>
  <c r="F121" i="14"/>
  <c r="E121" i="14"/>
  <c r="F119" i="14"/>
  <c r="E119" i="14"/>
  <c r="H119" i="14" s="1"/>
  <c r="C121" i="14"/>
  <c r="C120" i="14"/>
  <c r="C119" i="14"/>
  <c r="C54" i="14"/>
  <c r="E26" i="14"/>
  <c r="C56" i="14"/>
  <c r="D17" i="11" s="1"/>
  <c r="F36" i="18"/>
  <c r="E36" i="18"/>
  <c r="E52" i="18" s="1"/>
  <c r="D36" i="18"/>
  <c r="D52" i="18" s="1"/>
  <c r="C9" i="19"/>
  <c r="C55" i="14"/>
  <c r="C57" i="14"/>
  <c r="C53" i="14"/>
  <c r="D47" i="14"/>
  <c r="E47" i="14"/>
  <c r="F47" i="14"/>
  <c r="D48" i="14"/>
  <c r="E48" i="14"/>
  <c r="F48" i="14"/>
  <c r="C38" i="14"/>
  <c r="C37" i="14"/>
  <c r="C36" i="14"/>
  <c r="C35" i="14"/>
  <c r="C25" i="14"/>
  <c r="E95" i="2"/>
  <c r="C29" i="14"/>
  <c r="C40" i="14"/>
  <c r="C39" i="14"/>
  <c r="C31" i="14"/>
  <c r="C30" i="14"/>
  <c r="D95" i="2"/>
  <c r="C95" i="2"/>
  <c r="D26" i="14"/>
  <c r="D27" i="14" s="1"/>
  <c r="C9" i="2"/>
  <c r="C18" i="2" s="1"/>
  <c r="C59" i="2" s="1"/>
  <c r="C82" i="2" s="1"/>
  <c r="C88" i="2" s="1"/>
  <c r="C28" i="14"/>
  <c r="K49" i="10"/>
  <c r="E69" i="14" l="1"/>
  <c r="E65" i="18"/>
  <c r="E68" i="18" s="1"/>
  <c r="H121" i="14"/>
  <c r="G36" i="18"/>
  <c r="F52" i="18"/>
  <c r="G52" i="18" s="1"/>
  <c r="D69" i="14"/>
  <c r="D65" i="18"/>
  <c r="D32" i="14"/>
  <c r="D41" i="14" s="1"/>
  <c r="D46" i="14" s="1"/>
  <c r="E7" i="11"/>
  <c r="C58" i="14"/>
  <c r="D18" i="11"/>
  <c r="E27" i="14"/>
  <c r="H84" i="14"/>
  <c r="R34" i="9"/>
  <c r="N34" i="9"/>
  <c r="Z34" i="9"/>
  <c r="V34" i="9"/>
  <c r="Y34" i="9"/>
  <c r="U34" i="9"/>
  <c r="Q34" i="9"/>
  <c r="M34" i="9"/>
  <c r="AF33" i="9"/>
  <c r="AE33" i="9"/>
  <c r="G83" i="14"/>
  <c r="G84" i="14"/>
  <c r="G85" i="14"/>
  <c r="H82" i="14"/>
  <c r="F82" i="14"/>
  <c r="F81" i="14" s="1"/>
  <c r="G48" i="14"/>
  <c r="H48" i="14"/>
  <c r="G47" i="14"/>
  <c r="H47" i="14"/>
  <c r="C65" i="18"/>
  <c r="C68" i="18" s="1"/>
  <c r="C72" i="14"/>
  <c r="G112" i="14"/>
  <c r="G121" i="14"/>
  <c r="H111" i="14"/>
  <c r="E109" i="14"/>
  <c r="H115" i="14"/>
  <c r="E113" i="14"/>
  <c r="H113" i="14" s="1"/>
  <c r="G119" i="14"/>
  <c r="G120" i="14"/>
  <c r="G111" i="14"/>
  <c r="F109" i="14"/>
  <c r="F113" i="14"/>
  <c r="G115" i="14"/>
  <c r="F107" i="14"/>
  <c r="G106" i="14"/>
  <c r="H36" i="18"/>
  <c r="G95" i="2"/>
  <c r="H95" i="2"/>
  <c r="F26" i="14"/>
  <c r="F27" i="14" s="1"/>
  <c r="L10" i="10"/>
  <c r="C106" i="14"/>
  <c r="C107" i="14" s="1"/>
  <c r="D107" i="14"/>
  <c r="H43" i="19"/>
  <c r="C78" i="2"/>
  <c r="E118" i="14"/>
  <c r="F118" i="14"/>
  <c r="C49" i="14"/>
  <c r="D49" i="14"/>
  <c r="C118" i="14"/>
  <c r="D50" i="14"/>
  <c r="E49" i="14"/>
  <c r="G124" i="14"/>
  <c r="G126" i="14"/>
  <c r="C26" i="14"/>
  <c r="C79" i="2"/>
  <c r="C122" i="14"/>
  <c r="G125" i="14"/>
  <c r="H69" i="14" l="1"/>
  <c r="E72" i="14"/>
  <c r="E11" i="11"/>
  <c r="D87" i="14" s="1"/>
  <c r="E10" i="11"/>
  <c r="D89" i="14" s="1"/>
  <c r="E9" i="11"/>
  <c r="D88" i="14" s="1"/>
  <c r="H118" i="14"/>
  <c r="F69" i="14"/>
  <c r="G69" i="14" s="1"/>
  <c r="F65" i="18"/>
  <c r="F32" i="14"/>
  <c r="F41" i="14" s="1"/>
  <c r="F46" i="14" s="1"/>
  <c r="G7" i="11"/>
  <c r="H26" i="14"/>
  <c r="G26" i="14"/>
  <c r="G27" i="14"/>
  <c r="F7" i="11"/>
  <c r="H27" i="14"/>
  <c r="E32" i="14"/>
  <c r="H109" i="14"/>
  <c r="G113" i="14"/>
  <c r="G81" i="14"/>
  <c r="G82" i="14"/>
  <c r="F66" i="18"/>
  <c r="H66" i="18" s="1"/>
  <c r="D66" i="18"/>
  <c r="G109" i="14"/>
  <c r="G118" i="14"/>
  <c r="E107" i="14"/>
  <c r="H107" i="14" s="1"/>
  <c r="H106" i="14"/>
  <c r="H52" i="18"/>
  <c r="G43" i="19"/>
  <c r="H78" i="2"/>
  <c r="G78" i="2"/>
  <c r="G18" i="2"/>
  <c r="H18" i="2"/>
  <c r="H79" i="2"/>
  <c r="G79" i="2"/>
  <c r="E123" i="14"/>
  <c r="F49" i="14"/>
  <c r="H49" i="14" s="1"/>
  <c r="C33" i="14"/>
  <c r="C70" i="2"/>
  <c r="E50" i="14"/>
  <c r="F50" i="14"/>
  <c r="C27" i="14"/>
  <c r="C50" i="14"/>
  <c r="G11" i="11" l="1"/>
  <c r="F87" i="14" s="1"/>
  <c r="G10" i="11"/>
  <c r="F89" i="14" s="1"/>
  <c r="G9" i="11"/>
  <c r="F88" i="14" s="1"/>
  <c r="D13" i="11"/>
  <c r="C34" i="14"/>
  <c r="D8" i="11"/>
  <c r="C32" i="14"/>
  <c r="C41" i="14" s="1"/>
  <c r="C46" i="14" s="1"/>
  <c r="D7" i="11"/>
  <c r="G107" i="14"/>
  <c r="G49" i="14"/>
  <c r="E41" i="14"/>
  <c r="H32" i="14"/>
  <c r="G32" i="14"/>
  <c r="H81" i="14"/>
  <c r="G50" i="14"/>
  <c r="H50" i="14"/>
  <c r="D66" i="14"/>
  <c r="D72" i="14" s="1"/>
  <c r="D68" i="18"/>
  <c r="F66" i="14"/>
  <c r="H66" i="14" s="1"/>
  <c r="F68" i="18"/>
  <c r="C75" i="2"/>
  <c r="C17" i="19" s="1"/>
  <c r="H59" i="2"/>
  <c r="G59" i="2"/>
  <c r="G70" i="2"/>
  <c r="H70" i="2"/>
  <c r="AD34" i="9"/>
  <c r="AC34" i="9"/>
  <c r="F123" i="14"/>
  <c r="G123" i="14" s="1"/>
  <c r="H123" i="14" l="1"/>
  <c r="D11" i="11"/>
  <c r="C87" i="14" s="1"/>
  <c r="D10" i="11"/>
  <c r="C89" i="14" s="1"/>
  <c r="D9" i="11"/>
  <c r="C88" i="14" s="1"/>
  <c r="G41" i="14"/>
  <c r="H41" i="14"/>
  <c r="E46" i="14"/>
  <c r="G66" i="14"/>
  <c r="F72" i="14"/>
  <c r="H65" i="18"/>
  <c r="H34" i="18"/>
  <c r="G34" i="18"/>
  <c r="C77" i="2"/>
  <c r="C48" i="14" s="1"/>
  <c r="C76" i="2"/>
  <c r="C47" i="14" s="1"/>
  <c r="H82" i="2"/>
  <c r="G82" i="2"/>
  <c r="H75" i="2"/>
  <c r="G75" i="2"/>
  <c r="D33" i="14"/>
  <c r="E33" i="14"/>
  <c r="D17" i="19"/>
  <c r="E17" i="19"/>
  <c r="E13" i="11" l="1"/>
  <c r="D34" i="14"/>
  <c r="E8" i="11"/>
  <c r="F10" i="11"/>
  <c r="E89" i="14" s="1"/>
  <c r="F9" i="11"/>
  <c r="E88" i="14" s="1"/>
  <c r="G46" i="14"/>
  <c r="F11" i="11"/>
  <c r="E87" i="14" s="1"/>
  <c r="H46" i="14"/>
  <c r="F8" i="11"/>
  <c r="E34" i="14"/>
  <c r="F13" i="11"/>
  <c r="G72" i="14"/>
  <c r="H72" i="14"/>
  <c r="G65" i="18"/>
  <c r="H68" i="18"/>
  <c r="F17" i="19"/>
  <c r="F33" i="14"/>
  <c r="G13" i="11" l="1"/>
  <c r="F34" i="14"/>
  <c r="H34" i="14" s="1"/>
  <c r="G8" i="11"/>
  <c r="H33" i="14"/>
  <c r="H88" i="14"/>
  <c r="G88" i="14"/>
  <c r="H89" i="14"/>
  <c r="G89" i="14"/>
  <c r="G87" i="14"/>
  <c r="H87" i="14"/>
  <c r="G33" i="14"/>
  <c r="G66" i="18"/>
  <c r="G34" i="14" l="1"/>
  <c r="G68" i="18"/>
</calcChain>
</file>

<file path=xl/sharedStrings.xml><?xml version="1.0" encoding="utf-8"?>
<sst xmlns="http://schemas.openxmlformats.org/spreadsheetml/2006/main" count="1020" uniqueCount="541">
  <si>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</si>
  <si>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</si>
  <si>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</si>
  <si>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</si>
  <si>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</si>
  <si>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</si>
  <si>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</si>
  <si>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</si>
  <si>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</si>
  <si>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</si>
  <si>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</si>
  <si>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</si>
  <si>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</si>
  <si>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</si>
  <si>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</si>
  <si>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</si>
  <si>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</si>
  <si>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</si>
  <si>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</si>
  <si>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Усього доходів</t>
  </si>
  <si>
    <t>Територія</t>
  </si>
  <si>
    <t>Форма власності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</si>
  <si>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</si>
  <si>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</si>
  <si>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</si>
  <si>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</si>
  <si>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</si>
  <si>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Інші операційні витрати</t>
  </si>
  <si>
    <t>придбання (виготовлення) інших необоротних матеріальних активів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</si>
  <si>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</si>
  <si>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</si>
  <si>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</si>
  <si>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</si>
  <si>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</si>
  <si>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</si>
  <si>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</si>
  <si>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</si>
  <si>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</si>
  <si>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</si>
  <si>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</si>
  <si>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</si>
  <si>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</si>
  <si>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</si>
  <si>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</si>
  <si>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</si>
  <si>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</si>
  <si>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</si>
  <si>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</si>
  <si>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</si>
  <si>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</si>
  <si>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</si>
  <si>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</si>
  <si>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</si>
  <si>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</si>
  <si>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</si>
  <si>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амортизація основних засобів і нематеріальних активів</t>
  </si>
  <si>
    <t>консультаційні та інформаційні послуги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</si>
  <si>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</si>
  <si>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</si>
  <si>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</si>
  <si>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</si>
  <si>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</si>
  <si>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</si>
  <si>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</si>
  <si>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</si>
  <si>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</si>
  <si>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</si>
  <si>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</si>
  <si>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</si>
  <si>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</si>
  <si>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</si>
  <si>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>акцизний податок</t>
  </si>
  <si>
    <t>Бюджетне фінансування</t>
  </si>
  <si>
    <t>Дата видачі / погашення (графік)</t>
  </si>
  <si>
    <t>Фінансовий результат до оподаткування</t>
  </si>
  <si>
    <t>І. Формування фінансових результатів</t>
  </si>
  <si>
    <t>Оптимальне значення</t>
  </si>
  <si>
    <t xml:space="preserve">         (ініціали, прізвище)    </t>
  </si>
  <si>
    <t>у тому числі:</t>
  </si>
  <si>
    <t>рентна плата за транспортування</t>
  </si>
  <si>
    <t>_____________________________</t>
  </si>
  <si>
    <t>Середньооблікова кількість штатних працівників</t>
  </si>
  <si>
    <t>витрати, пов'язані з використанням власних службових автомобілів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</si>
  <si>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</si>
  <si>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</si>
  <si>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</si>
  <si>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</si>
  <si>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</si>
  <si>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фонди (розшифрувати)</t>
  </si>
  <si>
    <t>Усього витрат</t>
  </si>
  <si>
    <t>Інформація</t>
  </si>
  <si>
    <t>інші витрати (розшифрувати)</t>
  </si>
  <si>
    <t>Найменування  банку</t>
  </si>
  <si>
    <t>(ініціали, прізвище)</t>
  </si>
  <si>
    <t>за КОАТУУ</t>
  </si>
  <si>
    <t>за КОПФГ</t>
  </si>
  <si>
    <t xml:space="preserve">за ЄДРПОУ </t>
  </si>
  <si>
    <t>у тому числі за основними видами діяльності за КВЕД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</si>
  <si>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</si>
  <si>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Рік</t>
  </si>
  <si>
    <t>Витрати на збут</t>
  </si>
  <si>
    <t>EBITDA</t>
  </si>
  <si>
    <t>Власний капітал</t>
  </si>
  <si>
    <t>Розподіл чистого прибутку</t>
  </si>
  <si>
    <t>IІ. Розрахунки з бюджетом</t>
  </si>
  <si>
    <t>Чистий рух коштів від інвестиційної діяльності </t>
  </si>
  <si>
    <t>Чистий рух коштів від фінансової діяльності </t>
  </si>
  <si>
    <t>Розрахунок показника EBITDA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</si>
  <si>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</si>
  <si>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</si>
  <si>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</si>
  <si>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Собівартість реалізованої продукції (товарів, робіт, послуг)</t>
  </si>
  <si>
    <t>&gt; 1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</si>
  <si>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</si>
  <si>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</si>
  <si>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</si>
  <si>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</si>
  <si>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</si>
  <si>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Перенесено з додаткового капіталу</t>
  </si>
  <si>
    <t>Марка</t>
  </si>
  <si>
    <t>Рік придбання</t>
  </si>
  <si>
    <t>Витрати, усього</t>
  </si>
  <si>
    <t>Договір</t>
  </si>
  <si>
    <t>Основні фінансові показники</t>
  </si>
  <si>
    <t>Чистий дохід від реалізації продукції (товарів, робіт, послуг)</t>
  </si>
  <si>
    <t>витрати на оренду службових автомобілів</t>
  </si>
  <si>
    <t>Загальна кошторисна вартість</t>
  </si>
  <si>
    <t xml:space="preserve">IV. Капітальні інвестиції </t>
  </si>
  <si>
    <t>V. Коефіцієнтний аналіз</t>
  </si>
  <si>
    <t>курсові різниці</t>
  </si>
  <si>
    <t>4010</t>
  </si>
  <si>
    <t>Адміністративні витрати, у тому числі:</t>
  </si>
  <si>
    <t>Витрати на збут, у тому числі:</t>
  </si>
  <si>
    <t>Рентабельність EBITDA</t>
  </si>
  <si>
    <t>Коефіцієнт фінансової стійкості</t>
  </si>
  <si>
    <t>Елементи операційних витрат</t>
  </si>
  <si>
    <t>Факт наростаючим підсумком з початку року</t>
  </si>
  <si>
    <t>ЗВІТ</t>
  </si>
  <si>
    <t>__________________________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</si>
  <si>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</si>
  <si>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</si>
  <si>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план</t>
  </si>
  <si>
    <t>факт</t>
  </si>
  <si>
    <t>Найменування об’єкта</t>
  </si>
  <si>
    <t>інші операційні витрати (розшифрувати)</t>
  </si>
  <si>
    <t>Неконтрольована частка</t>
  </si>
  <si>
    <t xml:space="preserve">план </t>
  </si>
  <si>
    <t>Валовий прибуток/збиток</t>
  </si>
  <si>
    <t>Усього активи</t>
  </si>
  <si>
    <t>Усього зобов'язання і забезпечення</t>
  </si>
  <si>
    <t>Доходи і витрати (деталізація)</t>
  </si>
  <si>
    <t xml:space="preserve">пояснення та обґрунтування відхилення від запланованого рівня доходів/витрат                               </t>
  </si>
  <si>
    <t>відхилення,  +/–</t>
  </si>
  <si>
    <t>виконання, %</t>
  </si>
  <si>
    <t>Фінансовий результат від операційної діяльності, рядок 1100</t>
  </si>
  <si>
    <t>Найменування показника</t>
  </si>
  <si>
    <t>Відхилення,  +/–</t>
  </si>
  <si>
    <t>Виконання, %</t>
  </si>
  <si>
    <t>адміністративно-управлінський персонал</t>
  </si>
  <si>
    <t>директор</t>
  </si>
  <si>
    <t>працівники</t>
  </si>
  <si>
    <t>__________________________________________________</t>
  </si>
  <si>
    <t>освоєння капітальних вкладень</t>
  </si>
  <si>
    <t>власні кошти</t>
  </si>
  <si>
    <t>кредитні кошти</t>
  </si>
  <si>
    <t>фінансування капітальних інвестицій (оплата грошовими коштами), усього</t>
  </si>
  <si>
    <t xml:space="preserve">у тому числі </t>
  </si>
  <si>
    <t>Власні кошти (розшифрувати)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</si>
  <si>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</si>
  <si>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</si>
  <si>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</si>
  <si>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>кількість продукції/             наданих послуг, одиниця виміру</t>
  </si>
  <si>
    <t>Примітки</t>
  </si>
  <si>
    <t xml:space="preserve">      Загальна інформація про підприємство (резюме)</t>
  </si>
  <si>
    <t xml:space="preserve">(ініціали, прізвище)    </t>
  </si>
  <si>
    <t>Ковенанти/обмежувальні коефіцієнти</t>
  </si>
  <si>
    <t xml:space="preserve">Найменування об’єкта 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</si>
  <si>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</si>
  <si>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Рік початку        і закінчення будівництва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</si>
  <si>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</si>
  <si>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</si>
  <si>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</si>
  <si>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</si>
  <si>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</si>
  <si>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</si>
  <si>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Мета використання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</si>
  <si>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</si>
  <si>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(    )</t>
  </si>
  <si>
    <t>зміна ціни одиниці  (вартості продукції/     наданих послуг)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</si>
  <si>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</si>
  <si>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</si>
  <si>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</si>
  <si>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</si>
  <si>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Капітальні інвестиції, усього, у тому числі:</t>
  </si>
  <si>
    <t>Джерела капітальних інвестицій, усього, у тому числі:</t>
  </si>
  <si>
    <t>4000/1</t>
  </si>
  <si>
    <t>4000/2</t>
  </si>
  <si>
    <t>4000/3</t>
  </si>
  <si>
    <t>4000/4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</si>
  <si>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</si>
  <si>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</si>
  <si>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</si>
  <si>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</si>
  <si>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капітальний ремонт</t>
  </si>
  <si>
    <t>Інші операційні доходи, усього, у тому числі:</t>
  </si>
  <si>
    <t>інші операційні доходи (розшифрувати)</t>
  </si>
  <si>
    <t>Інші доходи, усього, у тому числі:</t>
  </si>
  <si>
    <t>інші доходи (розшифрувати)</t>
  </si>
  <si>
    <t>Інші витрати, усього, у тому числі:</t>
  </si>
  <si>
    <t>Нараховані до сплати відрахування частини чистого прибутку, усього, у тому числі:</t>
  </si>
  <si>
    <t xml:space="preserve">Надходження грошових коштів від операційної діяльності </t>
  </si>
  <si>
    <t>Надходження авансів від покупців і замовників</t>
  </si>
  <si>
    <t xml:space="preserve">Надходження грошових коштів від інвестиційної діяльності </t>
  </si>
  <si>
    <t xml:space="preserve">Надходження грошових коштів від фінансової діяльності </t>
  </si>
  <si>
    <t xml:space="preserve">Розрахунки за продукцію (товари, роботи та послуги) </t>
  </si>
  <si>
    <t xml:space="preserve">Розрахунки з оплати праці </t>
  </si>
  <si>
    <t>податок на прибуток підприємств</t>
  </si>
  <si>
    <t>податок на додану вартість</t>
  </si>
  <si>
    <t>Повернення коштів до бюджету</t>
  </si>
  <si>
    <t>Видатки грошових коштів від операційної діяльності</t>
  </si>
  <si>
    <t xml:space="preserve">Видатки грошових коштів від інвестиційної діяльності </t>
  </si>
  <si>
    <t xml:space="preserve">Видатки грошових коштів від фінансової діяльності </t>
  </si>
  <si>
    <t xml:space="preserve">      1. Дані про підприємство, персонал та витрати на оплату праці</t>
  </si>
  <si>
    <t>Чистий фінансовий результат, у тому числі:</t>
  </si>
  <si>
    <t>ІІІ. Рух грошових коштів (за прямим методом)</t>
  </si>
  <si>
    <t>Повернення податків і зборів, у тому числі:</t>
  </si>
  <si>
    <t>податку на додану вартість</t>
  </si>
  <si>
    <t>Зобов’язання з податків, зборів та інших обов’язкових платежів, у тому числі:</t>
  </si>
  <si>
    <t>Виручка від реалізації фінансових інвестицій</t>
  </si>
  <si>
    <t xml:space="preserve">Виручка від реалізації необоротних активів </t>
  </si>
  <si>
    <t>Надходження від власного капіталу</t>
  </si>
  <si>
    <t>Витрачання на викуп власних акцій</t>
  </si>
  <si>
    <t>Чистий рух коштів від операційної діяльності</t>
  </si>
  <si>
    <t>нетипові операційні доходи (розшифрувати)</t>
  </si>
  <si>
    <t>Чистий фінансовий результат</t>
  </si>
  <si>
    <t>І. Рух коштів у результаті операційної діяльності</t>
  </si>
  <si>
    <t>II. Рух коштів у результаті інвестиційної діяльності</t>
  </si>
  <si>
    <t>III. Рух коштів у результаті фінансової діяльності</t>
  </si>
  <si>
    <t>Залишок коштів на початок періоду</t>
  </si>
  <si>
    <t>Залишок коштів на кінець періоду</t>
  </si>
  <si>
    <t>Чистий рух коштів від фінансової діяльності</t>
  </si>
  <si>
    <t>IІІ. Рух грошових коштів</t>
  </si>
  <si>
    <t>ІV. Капітальні інвестиції</t>
  </si>
  <si>
    <t>VI. Звіт про фінансовий стан</t>
  </si>
  <si>
    <t>VІI. Кредитна політика</t>
  </si>
  <si>
    <t>7000</t>
  </si>
  <si>
    <t>7010</t>
  </si>
  <si>
    <t>7001</t>
  </si>
  <si>
    <t>7002</t>
  </si>
  <si>
    <t>7003</t>
  </si>
  <si>
    <t>7011</t>
  </si>
  <si>
    <t>7012</t>
  </si>
  <si>
    <t>7013</t>
  </si>
  <si>
    <t>VIII. Дані про персонал та витрати на оплату праці</t>
  </si>
  <si>
    <t>8000</t>
  </si>
  <si>
    <t>8001</t>
  </si>
  <si>
    <t>8002</t>
  </si>
  <si>
    <t>8003</t>
  </si>
  <si>
    <t>8010</t>
  </si>
  <si>
    <t>8020</t>
  </si>
  <si>
    <t>8021</t>
  </si>
  <si>
    <t>8022</t>
  </si>
  <si>
    <t>8023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</si>
  <si>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</si>
  <si>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</si>
  <si>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</si>
  <si>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</si>
  <si>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усього, у тому числі:</t>
  </si>
  <si>
    <t>Зменшення</t>
  </si>
  <si>
    <t>Рентабельність діяльності</t>
  </si>
  <si>
    <t>Рентабельність активів</t>
  </si>
  <si>
    <t>Рентабельність власного капіталу</t>
  </si>
  <si>
    <t>Коефіцієнт зносу основних засобів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</si>
  <si>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</si>
  <si>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</si>
  <si>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</si>
  <si>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</si>
  <si>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</si>
  <si>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>Факт наростаючим підсумком
з початку року</t>
  </si>
  <si>
    <t>Факт наростаючим підсумком 
з початку року</t>
  </si>
  <si>
    <t>Первісна балансова вартість введених потужностей на початок звітного періоду</t>
  </si>
  <si>
    <t>Незавершене будівництво на початок звітного періоду</t>
  </si>
  <si>
    <t>Дата
початку
оренди</t>
  </si>
  <si>
    <t>Документ, яким затверджений титул будови,
із зазначенням органу, який його погодив</t>
  </si>
  <si>
    <t>Цільове фінансування</t>
  </si>
  <si>
    <t>Отримано залучених коштів, усього, у тому числі:</t>
  </si>
  <si>
    <t>Повернено залучених коштів, усього, у тому числі: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</si>
  <si>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</si>
  <si>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</si>
  <si>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інші податки та збори (розшифрувати)</t>
  </si>
  <si>
    <t>земельний податок</t>
  </si>
  <si>
    <t>орендна плата</t>
  </si>
  <si>
    <t>митні платежі</t>
  </si>
  <si>
    <t xml:space="preserve">єдиний внесок на загальнообов'язкове державне соціальне страхування                      </t>
  </si>
  <si>
    <t>Погашення податкового боргу, усього, у тому числі:</t>
  </si>
  <si>
    <t>нетипові операційні витрати (розшифрувати)</t>
  </si>
  <si>
    <t>рентна плата за користування надрами</t>
  </si>
  <si>
    <t>залучені кредитні кошти</t>
  </si>
  <si>
    <t>бюджетне фінансування</t>
  </si>
  <si>
    <t>інші джерела</t>
  </si>
  <si>
    <t>довгострокові зобов'язання</t>
  </si>
  <si>
    <t>короткострокові зобов'язання</t>
  </si>
  <si>
    <t>інші фінансові зобов'язання</t>
  </si>
  <si>
    <t>Витрати на сировину та основні матеріали</t>
  </si>
  <si>
    <t>Витрати на електроенергію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</si>
  <si>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</si>
  <si>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</si>
  <si>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</si>
  <si>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Виручка від реалізації продукції (товарів, робіт, послуг)</t>
  </si>
  <si>
    <t xml:space="preserve">Інші надходження (розшифрувати) </t>
  </si>
  <si>
    <t>Коефіцієнт відношення капітальних інвестицій до амортизації
(капітальні інвестиції, рядок 4000 / амортизація, рядок 1430)</t>
  </si>
  <si>
    <t>Коефіцієнт відношення капітальних інвестицій до чистого доходу від реалізації продукції (товарів, робіт, послуг)
(капітальні інвестиції, рядок 4000 / чистий дохід від реалізації продукції (товарів, робіт, послуг), рядок 1000)</t>
  </si>
  <si>
    <t>Коефіцієнт зносу основних засобів 
(сума зносу, рядок 6003 / первісна вартість основних засобів, рядок 6002)</t>
  </si>
  <si>
    <t>Фонд оплати праці, тис. грн,
у тому числі:</t>
  </si>
  <si>
    <t>Витрати на оплату праці,
тис. грн, у тому числі:</t>
  </si>
  <si>
    <t>чистий дохід  від реалізації продукції (товарів, робіт, послуг),     тис. грн</t>
  </si>
  <si>
    <t>ціна одиниці     (вартість  продукції/     наданих послуг), грн</t>
  </si>
  <si>
    <t>Відхилення,  +/–
(факт звітного періоду /
план звітного періоду)</t>
  </si>
  <si>
    <t>Виконання, %
(факт звітного періоду /
план звітного періоду)</t>
  </si>
  <si>
    <t>тис. грн (без ПДВ)</t>
  </si>
  <si>
    <t xml:space="preserve">Прибуток </t>
  </si>
  <si>
    <t>Збиток</t>
  </si>
  <si>
    <t>Валова рентабельність
(валовий прибуток, рядок 1020 / чистий дохід від реалізації продукції (товарів, робіт, послуг), рядок 1000) х 100, %</t>
  </si>
  <si>
    <t>Рентабельність EBITDA
(EBITDA, рядок 1310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</si>
  <si>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</si>
  <si>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</si>
  <si>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{Додаток 3 в редакції Наказу Міністерства економічного розвитку і торгівлі № 1394 від 03.11.2015}</t>
  </si>
  <si>
    <t>у тому числі державні гранти і субсидії</t>
  </si>
  <si>
    <t>у тому числі фінансові запозичення</t>
  </si>
  <si>
    <t>Усього пасиви</t>
  </si>
  <si>
    <t>Контроль</t>
  </si>
  <si>
    <t xml:space="preserve">Факт наростаючим підсумком
з початку року </t>
  </si>
  <si>
    <t xml:space="preserve">      2. Інформація про бізнес підприємства (код рядка 1000 фінансового плану)</t>
  </si>
  <si>
    <t xml:space="preserve">      3. Діючі фінансові зобов'язання підприємства</t>
  </si>
  <si>
    <t>Надходження коштів з міського бюджету</t>
  </si>
  <si>
    <t>Направлення коштів на:</t>
  </si>
  <si>
    <t>поповнення обігових коштів (розшифрувати)</t>
  </si>
  <si>
    <t xml:space="preserve">Усього виплат </t>
  </si>
  <si>
    <t>гроші та їх еквіваленти</t>
  </si>
  <si>
    <t xml:space="preserve">      4. Інформація щодо отримання та повернення залучених коштів</t>
  </si>
  <si>
    <t>5. Витрати, пов'язані з використанням власних службових автомобілів (у складі адміністративних витрат, рядок 1031)</t>
  </si>
  <si>
    <t>6. Витрати на оренду службових автомобілів (у складі адміністративних витрат, рядок 1032)</t>
  </si>
  <si>
    <t>8. Капітальне будівництво (рядок 4010 таблиці 4)</t>
  </si>
  <si>
    <t>Таблиця 1</t>
  </si>
  <si>
    <t>Таблиця 2</t>
  </si>
  <si>
    <t>Таблиця 3</t>
  </si>
  <si>
    <t>Таблиця 4</t>
  </si>
  <si>
    <t>Таблиця 5</t>
  </si>
  <si>
    <t>Таблиця 6</t>
  </si>
  <si>
    <t>Продовження таблиці 6</t>
  </si>
  <si>
    <t>Таблиця 7</t>
  </si>
  <si>
    <t>(тис.грн)</t>
  </si>
  <si>
    <t>Адміністративні витрати</t>
  </si>
  <si>
    <t>Інші операційні доходи</t>
  </si>
  <si>
    <t>Інші доходи</t>
  </si>
  <si>
    <t>Інші витрати</t>
  </si>
  <si>
    <t xml:space="preserve">Нараховані до сплати податки, збори та інші обов'язкові платежі </t>
  </si>
  <si>
    <t>Нараховані до сплати податки та збори до Державного бюджету України (податкові платежі), усього, у тому числі:</t>
  </si>
  <si>
    <t>Нараховані до сплати податки та збори до місцевих бюджетів (податкові платежі)</t>
  </si>
  <si>
    <t>Інші податки, збори та платежі на користь держави</t>
  </si>
  <si>
    <t>1048/1</t>
  </si>
  <si>
    <t xml:space="preserve"> (посада)</t>
  </si>
  <si>
    <t xml:space="preserve"> </t>
  </si>
  <si>
    <t>виконання, 
%</t>
  </si>
  <si>
    <t>Нараховані до сплати податки та збори до Державного бюджету України (податкові платежі)</t>
  </si>
  <si>
    <t>військовий збір</t>
  </si>
  <si>
    <t xml:space="preserve"> (ініціали, прізвище)    </t>
  </si>
  <si>
    <t xml:space="preserve"> (підпис)</t>
  </si>
  <si>
    <t>Нараховані до сплати податки та збори до місцевих бюджетів (податкові платежі), усього, у тому числі:</t>
  </si>
  <si>
    <t>Надходження від відсотків за залишками коштів на поточних рахунках</t>
  </si>
  <si>
    <t>Витрачання на придбання фінансових інвестицій, у тому числі:</t>
  </si>
  <si>
    <t xml:space="preserve">витрачання на придбання акцій та облігацій </t>
  </si>
  <si>
    <t>Витрачання на придбання необоротних активів, у тому числі:</t>
  </si>
  <si>
    <t>модернізація, модифікація (добудова, дообладнання, реконструкція) основних засобів (розшифрувати)</t>
  </si>
  <si>
    <t>капітальний ремонт (розшифрувати)</t>
  </si>
  <si>
    <t>Надходження від отримання позик/кредитів/облігацій/векселів</t>
  </si>
  <si>
    <t>Витрачання на погашення позик</t>
  </si>
  <si>
    <t>Витрачання на сплату дивідендів</t>
  </si>
  <si>
    <t>Витрачання на сплату відсотків за користування позиковим капіталом</t>
  </si>
  <si>
    <r>
      <t>Інші надходження (розшифрувати)</t>
    </r>
    <r>
      <rPr>
        <i/>
        <sz val="16"/>
        <rFont val="Times New Roman"/>
        <family val="1"/>
        <charset val="204"/>
      </rPr>
      <t xml:space="preserve"> </t>
    </r>
  </si>
  <si>
    <t>капітальне будівництво (розшифрувати)</t>
  </si>
  <si>
    <r>
      <t>придбання (створення) нематеріальних активів (розшифрувати)</t>
    </r>
    <r>
      <rPr>
        <i/>
        <sz val="16"/>
        <rFont val="Times New Roman"/>
        <family val="1"/>
        <charset val="204"/>
      </rPr>
      <t xml:space="preserve"> </t>
    </r>
  </si>
  <si>
    <t xml:space="preserve">Факт наростаючим підсумком 
з початку року </t>
  </si>
  <si>
    <t>Рентабельність власного капіталу
(чистий фінансовий результат, рядок 1200 / власний капітал, рядок 6030) х 100, %</t>
  </si>
  <si>
    <t>Коефіцієнт відношення боргу до EBITDA
(довгострокові зобов'язання, рядок 6040 + поточні зобов'язання, рядок 6050) / EBITDA, рядок 1310</t>
  </si>
  <si>
    <t>Коефіцієнт фінансової стійкості
(власний капітал, рядок 6030 / (довгострокові зобов'язання, рядок 6040 + поточні зобов'язання, рядок 6050))</t>
  </si>
  <si>
    <t>Коефіцієнт поточної ліквідності (покриття)
(оборотні активи, рядок 6010 / поточні зобов'язання, рядок 6050)</t>
  </si>
  <si>
    <r>
      <t xml:space="preserve">Середня кількість працівників </t>
    </r>
    <r>
      <rPr>
        <sz val="16"/>
        <rFont val="Times New Roman"/>
        <family val="1"/>
        <charset val="204"/>
      </rPr>
      <t>(штатних
працівників, зовнішніх сумісників та працівників,
що працюють за цивільно-правовими договорами)</t>
    </r>
    <r>
      <rPr>
        <b/>
        <sz val="16"/>
        <rFont val="Times New Roman"/>
        <family val="1"/>
        <charset val="204"/>
      </rPr>
      <t>,
у тому числі:</t>
    </r>
  </si>
  <si>
    <t>Середньомісячні витрати на оплату праці 
одного працівника (грн), усього,
у тому числі:</t>
  </si>
  <si>
    <t>Найменування видів діяльності</t>
  </si>
  <si>
    <r>
      <t>у тому числі:</t>
    </r>
    <r>
      <rPr>
        <i/>
        <sz val="16"/>
        <rFont val="Times New Roman"/>
        <family val="1"/>
        <charset val="204"/>
      </rPr>
      <t xml:space="preserve"> </t>
    </r>
  </si>
  <si>
    <t>IV. Розподіл коштів, отриманих з  бюджету на поповнення статутного капіталу</t>
  </si>
  <si>
    <t xml:space="preserve">Факт наростаючим підсумком </t>
  </si>
  <si>
    <t>Собівартість реалізованої продукції (товарів, робіт, послуг)
Інші витрати, всього, у тому числі:</t>
  </si>
  <si>
    <t>Інші адміністративні витрати, усього, у тому числі:</t>
  </si>
  <si>
    <t>Інші витрати на збут, усього, у тому числі:</t>
  </si>
  <si>
    <t>Інші операційні витрати,  усього, у тому числі:</t>
  </si>
  <si>
    <t>Надходження грошових коштів від операційної діяльності</t>
  </si>
  <si>
    <t>Інші надходження, усього, у тому числі:</t>
  </si>
  <si>
    <t>Інші платежі, усього, у тому числі:</t>
  </si>
  <si>
    <t>капітальне будівництво, усього, у тому числі:</t>
  </si>
  <si>
    <t>придбання (створення) нематеріальних активів, усього, у тому числі:</t>
  </si>
  <si>
    <t>Поповнення статутного капіталу підприємства, усього, у тому числі:</t>
  </si>
  <si>
    <t xml:space="preserve">придбання на оновлення необоротних активів </t>
  </si>
  <si>
    <t>поповнення обігових коштів підприємства</t>
  </si>
  <si>
    <t xml:space="preserve">Усього нарахованих виплат </t>
  </si>
  <si>
    <t>Інші цілі, усього, у тому числі:</t>
  </si>
  <si>
    <t>Інші фонди, усього, у тому числі:</t>
  </si>
  <si>
    <t>Нараховані до сплати податки, збори та інші обов'язкові платежі</t>
  </si>
  <si>
    <t>інші податки та збори, усього, у тому числі:</t>
  </si>
  <si>
    <t>Нараховані до сплати інші податки, збори та платежі, усього, у тому числі:</t>
  </si>
  <si>
    <t>Нараховані до сплати інші податки, збори та платежі</t>
  </si>
  <si>
    <t>інші податки, збори та платежі, усього, у тому числі:</t>
  </si>
  <si>
    <t>Погашення податкового боргу</t>
  </si>
  <si>
    <t>інші (штрафи, пені, неустойки),  усього, у тому числі:</t>
  </si>
  <si>
    <t>єдиний внесок на загальнообов'язкове державне соціальне страхування</t>
  </si>
  <si>
    <t>Розшифровка до Таблиці 1 "Формування фінансових результатів"</t>
  </si>
  <si>
    <t>Розшифровка до Таблиці 2 "Розрахунки з бюджетом"</t>
  </si>
  <si>
    <t>Розшифровка до Таблиці 3 "Рух грошових коштів (за прямим методом)"</t>
  </si>
  <si>
    <t xml:space="preserve">Розшифровка до Таблиці 4 "Капітальні інвестиції" </t>
  </si>
  <si>
    <t>Розшифровка до Таблиці 7 "Розподіл коштів, отриманих з  бюджету на поповнення Статутного капіталу"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</si>
  <si>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</si>
  <si>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r>
      <t xml:space="preserve">Середня кількість працівників </t>
    </r>
    <r>
      <rPr>
        <sz val="16"/>
        <color indexed="8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6"/>
        <color indexed="8"/>
        <rFont val="Times New Roman"/>
        <family val="1"/>
        <charset val="204"/>
      </rPr>
      <t>, у тому числі:</t>
    </r>
  </si>
  <si>
    <r>
      <t>придбання (виготовлення) основних засобів (розшифрувати)</t>
    </r>
    <r>
      <rPr>
        <i/>
        <sz val="16"/>
        <rFont val="Times New Roman"/>
        <family val="1"/>
        <charset val="204"/>
      </rPr>
      <t xml:space="preserve"> </t>
    </r>
  </si>
  <si>
    <t>Одиниця виміру</t>
  </si>
  <si>
    <t>відхилення,  +/–
(факт звітного періоду /
план звітного періоду)</t>
  </si>
  <si>
    <t>виконання, %
(факт звітного періоду /
план звітного періоду)</t>
  </si>
  <si>
    <t>Інші  доходи, усього, у тому числі:</t>
  </si>
  <si>
    <t>Інші  операційні доходи, усього, у тому числі:</t>
  </si>
  <si>
    <t>Надходження від отримання субсидій, дотацій</t>
  </si>
  <si>
    <t>Витрати на паливо (опалення)</t>
  </si>
  <si>
    <t xml:space="preserve">придбання та оновлення необоротних активів </t>
  </si>
  <si>
    <t>_________________________</t>
  </si>
  <si>
    <t>Відхилення, (+,-)</t>
  </si>
  <si>
    <t>Інші витрати, усього, в тому числі :</t>
  </si>
  <si>
    <t>придбання (виготовлення) інших необоротних матеріальних активів, усього, у тому числі:</t>
  </si>
  <si>
    <t>придбання (виготовлення) основних засобів, усього, у тому числі:</t>
  </si>
  <si>
    <t>інші джерела (розшифрувати)</t>
  </si>
  <si>
    <t>Матеріальні витрати</t>
  </si>
  <si>
    <t>інші податки, збори та платежі (розшифрувати)</t>
  </si>
  <si>
    <t>Середньомісячні витрати на оплату праці одного працівника (грн), усього, у тому числі:</t>
  </si>
  <si>
    <t>Інші цілі (розшифрувати)</t>
  </si>
  <si>
    <t>-</t>
  </si>
  <si>
    <t>інші витрати на збут (розшифрувати)</t>
  </si>
  <si>
    <t>Директор</t>
  </si>
  <si>
    <t>відрахування частини чистого прибутку комунальними підприємствами, що є власністю Вінницької міської об'єднаної територіальної громади до бюджету Вінницької міської ТГ</t>
  </si>
  <si>
    <t>комунальними підприємствами, що є власністю Вінницької міської об'єднаної територіальної громади до бюджету Вінницької міської ТГ</t>
  </si>
  <si>
    <t>інші  (штрафи, пені, неустойки) (розшифрувати)</t>
  </si>
  <si>
    <t xml:space="preserve">Інші витрати (розшифрувати) </t>
  </si>
  <si>
    <t>_________________</t>
  </si>
  <si>
    <t>Факт минулого 2021 року</t>
  </si>
  <si>
    <t>План звітного 2022 року</t>
  </si>
  <si>
    <t>Факт звітного 2022 року</t>
  </si>
  <si>
    <t>Виконання,
(%)</t>
  </si>
  <si>
    <t>(тис. грн)</t>
  </si>
  <si>
    <t>тис. грн</t>
  </si>
  <si>
    <t>модернізація, модифікація (добудова, дообладнання, реконструкція) основних засобів, усього, у тому числі:</t>
  </si>
  <si>
    <t>капітальний ремонт, усього, у тому числі:</t>
  </si>
  <si>
    <t>IIІ. Рух коштів у результаті фінансової діяльності</t>
  </si>
  <si>
    <t>інші платежі</t>
  </si>
  <si>
    <t>Заборгованість станом на 01.01.2023 року</t>
  </si>
  <si>
    <t>Цільове фінансування, усього, у тому числі:</t>
  </si>
  <si>
    <t>Надходження від повернення авансів</t>
  </si>
  <si>
    <t>Поповнення статутного капіталу підприємства</t>
  </si>
  <si>
    <t>Інші джерела (розшифрувати)</t>
  </si>
  <si>
    <t>Комунальне унітарне підприємство Вінницької міської ради "Технобуд""</t>
  </si>
  <si>
    <t>Комунальне підприємство</t>
  </si>
  <si>
    <t>м.Вінниця</t>
  </si>
  <si>
    <t>Департамент житлового господарства</t>
  </si>
  <si>
    <t>71.12</t>
  </si>
  <si>
    <t>Діяльність у сфері інжинірингу, геології та геодезії, надання послуг технічного консультування в цих сферах</t>
  </si>
  <si>
    <t>тис.грн.</t>
  </si>
  <si>
    <t>Комунальна</t>
  </si>
  <si>
    <t>м.Вінниця, вул.Соборна, 59</t>
  </si>
  <si>
    <t>(0432) 50-48-72</t>
  </si>
  <si>
    <t>Міровський А.О.</t>
  </si>
  <si>
    <t>Стандарти звітності П(с)БОУ</t>
  </si>
  <si>
    <t>Стандарти звітності МСФЗ</t>
  </si>
  <si>
    <t xml:space="preserve">ПРО ВИКОНАННЯ ПОКАЗНИКІВ ФІНАНСОВОГО ПЛАНУ Комунального унітарного підриємства Вінницької міської ради "Технобуд" </t>
  </si>
  <si>
    <t>технічний огляд автомобіля та страхові послуги</t>
  </si>
  <si>
    <t>матеріальні витрати всього, в т.ч.</t>
  </si>
  <si>
    <t>витрати на опалення</t>
  </si>
  <si>
    <t>витрати на електроенергію</t>
  </si>
  <si>
    <t>витрати на водопостачання та водовідведення</t>
  </si>
  <si>
    <t>інші витрати на матеріали</t>
  </si>
  <si>
    <t>витрати на канцелярські товари</t>
  </si>
  <si>
    <t>витрати на періодичні видання</t>
  </si>
  <si>
    <t>Інші адміністративні витрати, усього, у т.ч.:</t>
  </si>
  <si>
    <t>витрати на розрахункове обслуговування по рахунку</t>
  </si>
  <si>
    <t>технічне обслуговування ліфтів</t>
  </si>
  <si>
    <t>амортизація безкоштовно отриманих основних засобів</t>
  </si>
  <si>
    <t xml:space="preserve"> Комунального унітарного підриємства Вінницької міської ради "Технобуд" </t>
  </si>
  <si>
    <t>ремонт приміщення</t>
  </si>
  <si>
    <t>відсотки банку, нараховані на залишки коштів на поточних рахунках</t>
  </si>
  <si>
    <t xml:space="preserve">витрати на оплату лікарняних листків за рахунок підприємства </t>
  </si>
  <si>
    <t>єдиний соціальний внесок на відшкодування згідно листків непрацездатності</t>
  </si>
  <si>
    <t>відшкодування страхового випадку</t>
  </si>
  <si>
    <t>відшкодування листків непрацездатності</t>
  </si>
  <si>
    <t xml:space="preserve">Фінансові витрати </t>
  </si>
  <si>
    <t>відсотки за користування кредитом</t>
  </si>
  <si>
    <t>поповнення статутного капіталу</t>
  </si>
  <si>
    <t>придбання далекоміра</t>
  </si>
  <si>
    <t>МКП "ВФМІ"</t>
  </si>
  <si>
    <t>Далекомір</t>
  </si>
  <si>
    <t>Начальник КУП ВМР "ТЕХНОБУД"</t>
  </si>
  <si>
    <t>Анатолій МІРОВСЬКИЙ</t>
  </si>
  <si>
    <t>Цільове фінансування  (відшкодування листків непрацездатності)</t>
  </si>
  <si>
    <t>за 2023 рік</t>
  </si>
  <si>
    <t xml:space="preserve">минулий 2022 рік </t>
  </si>
  <si>
    <t xml:space="preserve">поточний 2023 рік </t>
  </si>
  <si>
    <t>Звітний 2023 рік</t>
  </si>
  <si>
    <t xml:space="preserve">минулий 
2022 рік </t>
  </si>
  <si>
    <t xml:space="preserve">поточний 
2023 рік </t>
  </si>
  <si>
    <t>Факт минулого 2022 року</t>
  </si>
  <si>
    <t>План звітного 2023 року</t>
  </si>
  <si>
    <t>Факт звітного 2023 року</t>
  </si>
  <si>
    <t xml:space="preserve">минулий
 2022 рік </t>
  </si>
  <si>
    <t>минулий 2022 рік</t>
  </si>
  <si>
    <t>поточний 2023 рік</t>
  </si>
  <si>
    <r>
      <t xml:space="preserve">до звіту про виконання показників фінансового плану за 2023 рік 
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 </t>
    </r>
  </si>
  <si>
    <t>Факт
минулого 2022 року</t>
  </si>
  <si>
    <t>План
звітного 2023 року</t>
  </si>
  <si>
    <t>Факт
звітного 2023 року</t>
  </si>
  <si>
    <t>Заборгованість за кредитами станом на 01.01.2023 року</t>
  </si>
  <si>
    <t>Отримано залучених коштів за звітний 2023 рік</t>
  </si>
  <si>
    <t>Повернено залучених коштів за звітний 2023 рік</t>
  </si>
  <si>
    <t>Заборгованість станом на 01.01.2024 року</t>
  </si>
  <si>
    <t>факт 
минулого 2022 року</t>
  </si>
  <si>
    <t>план
звітного 2023 року</t>
  </si>
  <si>
    <t>факт
звітного 2023 року</t>
  </si>
  <si>
    <t>факт
минулого 2022 року</t>
  </si>
  <si>
    <t>7. Джерела капітальних інвестицій у 2023 році</t>
  </si>
  <si>
    <t>витрати  на підвищення кваліфікації працівників</t>
  </si>
  <si>
    <t>повернення в бюджет згідно акта перевірки</t>
  </si>
  <si>
    <t>придбання курвиметра</t>
  </si>
  <si>
    <t>придбання нівеліра</t>
  </si>
  <si>
    <t>далекомір</t>
  </si>
  <si>
    <t>курвиметр</t>
  </si>
  <si>
    <t>нівелір</t>
  </si>
  <si>
    <t>Курвиметр</t>
  </si>
  <si>
    <t>Нівелір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</si>
</sst>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_₴_-;\-* #,##0.00_₴_-;_-* &quot;-&quot;??_₴_-;_-@_-"/>
    <numFmt numFmtId="164" formatCode="#,##0&quot;р.&quot;;[Red]\-#,##0&quot;р.&quot;"/>
    <numFmt numFmtId="165" formatCode="#,##0.00&quot;р.&quot;;\-#,##0.00&quot;р.&quot;"/>
    <numFmt numFmtId="166" formatCode="_-* #,##0.00_р_._-;\-* #,##0.00_р_._-;_-* &quot;-&quot;??_р_._-;_-@_-"/>
    <numFmt numFmtId="167" formatCode="_-* #,##0.00\ _г_р_н_._-;\-* #,##0.00\ _г_р_н_._-;_-* &quot;-&quot;??\ _г_р_н_._-;_-@_-"/>
    <numFmt numFmtId="168" formatCode="0.0"/>
    <numFmt numFmtId="169" formatCode="#,##0.0"/>
    <numFmt numFmtId="170" formatCode="###\ ##0.000"/>
    <numFmt numFmtId="171" formatCode="_(&quot;$&quot;* #,##0.00_);_(&quot;$&quot;* \(#,##0.00\);_(&quot;$&quot;* &quot;-&quot;??_);_(@_)"/>
    <numFmt numFmtId="172" formatCode="_(* #,##0_);_(* \(#,##0\);_(* &quot;-&quot;_);_(@_)"/>
    <numFmt numFmtId="173" formatCode="_(* #,##0.00_);_(* \(#,##0.00\);_(* &quot;-&quot;??_);_(@_)"/>
    <numFmt numFmtId="174" formatCode="#,##0.0_ ;[Red]\-#,##0.0\ "/>
    <numFmt numFmtId="175" formatCode="0.0;\(0.0\);\ ;\-"/>
    <numFmt numFmtId="176" formatCode="_(* #,##0_);_(* \(#,##0\);_(* &quot;-&quot;??_);_(@_)"/>
    <numFmt numFmtId="177" formatCode="_(* #,##0.0_);_(* \(#,##0.0\);_(* &quot;-&quot;??_);_(@_)"/>
    <numFmt numFmtId="178" formatCode="_(* #,##0.0_);_(* \(#,##0.0\);_(* &quot;-&quot;_);_(@_)"/>
  </numFmts>
  <fonts count="103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6"/>
      <color indexed="1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Arial Cyr"/>
      <charset val="204"/>
    </font>
    <font>
      <i/>
      <sz val="14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Arial Cyr"/>
      <charset val="204"/>
    </font>
    <font>
      <u/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name val="Arial Cyr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54">
    <xf numFmtId="0" fontId="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2" borderId="0" applyNumberFormat="0" applyBorder="0" applyAlignment="0" applyProtection="0"/>
    <xf numFmtId="0" fontId="1" fillId="2" borderId="0" applyNumberFormat="0" applyBorder="0" applyAlignment="0" applyProtection="0"/>
    <xf numFmtId="0" fontId="32" fillId="3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9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3" fillId="12" borderId="0" applyNumberFormat="0" applyBorder="0" applyAlignment="0" applyProtection="0"/>
    <xf numFmtId="0" fontId="15" fillId="12" borderId="0" applyNumberFormat="0" applyBorder="0" applyAlignment="0" applyProtection="0"/>
    <xf numFmtId="0" fontId="33" fillId="9" borderId="0" applyNumberFormat="0" applyBorder="0" applyAlignment="0" applyProtection="0"/>
    <xf numFmtId="0" fontId="15" fillId="9" borderId="0" applyNumberFormat="0" applyBorder="0" applyAlignment="0" applyProtection="0"/>
    <xf numFmtId="0" fontId="33" fillId="10" borderId="0" applyNumberFormat="0" applyBorder="0" applyAlignment="0" applyProtection="0"/>
    <xf numFmtId="0" fontId="15" fillId="10" borderId="0" applyNumberFormat="0" applyBorder="0" applyAlignment="0" applyProtection="0"/>
    <xf numFmtId="0" fontId="33" fillId="13" borderId="0" applyNumberFormat="0" applyBorder="0" applyAlignment="0" applyProtection="0"/>
    <xf numFmtId="0" fontId="15" fillId="13" borderId="0" applyNumberFormat="0" applyBorder="0" applyAlignment="0" applyProtection="0"/>
    <xf numFmtId="0" fontId="33" fillId="14" borderId="0" applyNumberFormat="0" applyBorder="0" applyAlignment="0" applyProtection="0"/>
    <xf numFmtId="0" fontId="15" fillId="14" borderId="0" applyNumberFormat="0" applyBorder="0" applyAlignment="0" applyProtection="0"/>
    <xf numFmtId="0" fontId="33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26" fillId="3" borderId="0" applyNumberFormat="0" applyBorder="0" applyAlignment="0" applyProtection="0"/>
    <xf numFmtId="0" fontId="18" fillId="20" borderId="1" applyNumberFormat="0" applyAlignment="0" applyProtection="0"/>
    <xf numFmtId="0" fontId="23" fillId="21" borderId="2" applyNumberFormat="0" applyAlignment="0" applyProtection="0"/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167" fontId="12" fillId="0" borderId="0" applyFont="0" applyFill="0" applyBorder="0" applyAlignment="0" applyProtection="0"/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0" fontId="27" fillId="0" borderId="0" applyNumberFormat="0" applyFill="0" applyBorder="0" applyAlignment="0" applyProtection="0"/>
    <xf numFmtId="170" fontId="35" fillId="0" borderId="0" applyAlignment="0">
      <alignment wrapText="1"/>
    </xf>
    <xf numFmtId="0" fontId="30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16" fillId="7" borderId="1" applyNumberFormat="0" applyAlignment="0" applyProtection="0"/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</xf>
    <xf numFmtId="49" fontId="12" fillId="0" borderId="0" applyNumberFormat="0" applyFont="0" applyAlignment="0">
      <alignment vertical="top" wrapText="1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37" fillId="22" borderId="7">
      <alignment horizontal="left" vertical="center"/>
      <protection locked="0"/>
    </xf>
    <xf numFmtId="49" fontId="37" fillId="22" borderId="7">
      <alignment horizontal="left" vertical="center"/>
    </xf>
    <xf numFmtId="4" fontId="37" fillId="22" borderId="7">
      <alignment horizontal="right" vertical="center"/>
      <protection locked="0"/>
    </xf>
    <xf numFmtId="4" fontId="37" fillId="22" borderId="7">
      <alignment horizontal="right" vertical="center"/>
    </xf>
    <xf numFmtId="4" fontId="38" fillId="22" borderId="7">
      <alignment horizontal="right" vertical="center"/>
      <protection locked="0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" fontId="39" fillId="22" borderId="3">
      <alignment horizontal="right" vertical="center"/>
      <protection locked="0"/>
    </xf>
    <xf numFmtId="4" fontId="39" fillId="22" borderId="3">
      <alignment horizontal="right" vertical="center"/>
    </xf>
    <xf numFmtId="4" fontId="41" fillId="22" borderId="3">
      <alignment horizontal="righ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9" fontId="34" fillId="22" borderId="3">
      <alignment horizontal="left" vertical="center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</xf>
    <xf numFmtId="4" fontId="34" fillId="22" borderId="3">
      <alignment horizontal="right" vertical="center"/>
    </xf>
    <xf numFmtId="4" fontId="38" fillId="22" borderId="3">
      <alignment horizontal="right" vertical="center"/>
      <protection locked="0"/>
    </xf>
    <xf numFmtId="49" fontId="42" fillId="22" borderId="3">
      <alignment horizontal="left" vertical="center"/>
      <protection locked="0"/>
    </xf>
    <xf numFmtId="49" fontId="42" fillId="22" borderId="3">
      <alignment horizontal="left" vertical="center"/>
    </xf>
    <xf numFmtId="49" fontId="43" fillId="22" borderId="3">
      <alignment horizontal="left" vertical="center"/>
      <protection locked="0"/>
    </xf>
    <xf numFmtId="49" fontId="43" fillId="22" borderId="3">
      <alignment horizontal="left" vertical="center"/>
    </xf>
    <xf numFmtId="4" fontId="42" fillId="22" borderId="3">
      <alignment horizontal="right" vertical="center"/>
      <protection locked="0"/>
    </xf>
    <xf numFmtId="4" fontId="42" fillId="22" borderId="3">
      <alignment horizontal="right" vertical="center"/>
    </xf>
    <xf numFmtId="4" fontId="44" fillId="22" borderId="3">
      <alignment horizontal="right" vertical="center"/>
      <protection locked="0"/>
    </xf>
    <xf numFmtId="49" fontId="45" fillId="0" borderId="3">
      <alignment horizontal="left" vertical="center"/>
      <protection locked="0"/>
    </xf>
    <xf numFmtId="49" fontId="45" fillId="0" borderId="3">
      <alignment horizontal="left" vertical="center"/>
    </xf>
    <xf numFmtId="49" fontId="46" fillId="0" borderId="3">
      <alignment horizontal="left" vertical="center"/>
      <protection locked="0"/>
    </xf>
    <xf numFmtId="49" fontId="46" fillId="0" borderId="3">
      <alignment horizontal="left" vertical="center"/>
    </xf>
    <xf numFmtId="4" fontId="45" fillId="0" borderId="3">
      <alignment horizontal="right" vertical="center"/>
      <protection locked="0"/>
    </xf>
    <xf numFmtId="4" fontId="45" fillId="0" borderId="3">
      <alignment horizontal="right" vertical="center"/>
    </xf>
    <xf numFmtId="4" fontId="46" fillId="0" borderId="3">
      <alignment horizontal="right" vertical="center"/>
      <protection locked="0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9" fontId="48" fillId="0" borderId="3">
      <alignment horizontal="left" vertical="center"/>
      <protection locked="0"/>
    </xf>
    <xf numFmtId="49" fontId="48" fillId="0" borderId="3">
      <alignment horizontal="left" vertical="center"/>
    </xf>
    <xf numFmtId="4" fontId="47" fillId="0" borderId="3">
      <alignment horizontal="right" vertical="center"/>
      <protection locked="0"/>
    </xf>
    <xf numFmtId="4" fontId="47" fillId="0" borderId="3">
      <alignment horizontal="right" vertical="center"/>
    </xf>
    <xf numFmtId="49" fontId="45" fillId="0" borderId="3">
      <alignment horizontal="left" vertical="center"/>
      <protection locked="0"/>
    </xf>
    <xf numFmtId="49" fontId="46" fillId="0" borderId="3">
      <alignment horizontal="left" vertical="center"/>
      <protection locked="0"/>
    </xf>
    <xf numFmtId="4" fontId="45" fillId="0" borderId="3">
      <alignment horizontal="right" vertical="center"/>
      <protection locked="0"/>
    </xf>
    <xf numFmtId="0" fontId="28" fillId="0" borderId="8" applyNumberFormat="0" applyFill="0" applyAlignment="0" applyProtection="0"/>
    <xf numFmtId="0" fontId="25" fillId="23" borderId="0" applyNumberFormat="0" applyBorder="0" applyAlignment="0" applyProtection="0"/>
    <xf numFmtId="0" fontId="12" fillId="0" borderId="0"/>
    <xf numFmtId="0" fontId="12" fillId="0" borderId="0"/>
    <xf numFmtId="0" fontId="12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9" fillId="26" borderId="3">
      <alignment horizontal="right" vertical="center"/>
      <protection locked="0"/>
    </xf>
    <xf numFmtId="4" fontId="49" fillId="27" borderId="3">
      <alignment horizontal="right" vertical="center"/>
      <protection locked="0"/>
    </xf>
    <xf numFmtId="4" fontId="49" fillId="28" borderId="3">
      <alignment horizontal="right" vertical="center"/>
      <protection locked="0"/>
    </xf>
    <xf numFmtId="0" fontId="17" fillId="20" borderId="10" applyNumberFormat="0" applyAlignment="0" applyProtection="0"/>
    <xf numFmtId="49" fontId="34" fillId="0" borderId="3">
      <alignment horizontal="left" vertical="center" wrapText="1"/>
      <protection locked="0"/>
    </xf>
    <xf numFmtId="49" fontId="34" fillId="0" borderId="3">
      <alignment horizontal="left" vertical="center" wrapText="1"/>
      <protection locked="0"/>
    </xf>
    <xf numFmtId="0" fontId="24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15" fillId="16" borderId="0" applyNumberFormat="0" applyBorder="0" applyAlignment="0" applyProtection="0"/>
    <xf numFmtId="0" fontId="33" fillId="17" borderId="0" applyNumberFormat="0" applyBorder="0" applyAlignment="0" applyProtection="0"/>
    <xf numFmtId="0" fontId="15" fillId="17" borderId="0" applyNumberFormat="0" applyBorder="0" applyAlignment="0" applyProtection="0"/>
    <xf numFmtId="0" fontId="33" fillId="18" borderId="0" applyNumberFormat="0" applyBorder="0" applyAlignment="0" applyProtection="0"/>
    <xf numFmtId="0" fontId="15" fillId="18" borderId="0" applyNumberFormat="0" applyBorder="0" applyAlignment="0" applyProtection="0"/>
    <xf numFmtId="0" fontId="33" fillId="13" borderId="0" applyNumberFormat="0" applyBorder="0" applyAlignment="0" applyProtection="0"/>
    <xf numFmtId="0" fontId="15" fillId="13" borderId="0" applyNumberFormat="0" applyBorder="0" applyAlignment="0" applyProtection="0"/>
    <xf numFmtId="0" fontId="33" fillId="14" borderId="0" applyNumberFormat="0" applyBorder="0" applyAlignment="0" applyProtection="0"/>
    <xf numFmtId="0" fontId="15" fillId="14" borderId="0" applyNumberFormat="0" applyBorder="0" applyAlignment="0" applyProtection="0"/>
    <xf numFmtId="0" fontId="33" fillId="19" borderId="0" applyNumberFormat="0" applyBorder="0" applyAlignment="0" applyProtection="0"/>
    <xf numFmtId="0" fontId="15" fillId="19" borderId="0" applyNumberFormat="0" applyBorder="0" applyAlignment="0" applyProtection="0"/>
    <xf numFmtId="0" fontId="50" fillId="7" borderId="1" applyNumberFormat="0" applyAlignment="0" applyProtection="0"/>
    <xf numFmtId="0" fontId="16" fillId="7" borderId="1" applyNumberFormat="0" applyAlignment="0" applyProtection="0"/>
    <xf numFmtId="9" fontId="2" fillId="0" borderId="0" applyFont="0" applyFill="0" applyBorder="0" applyAlignment="0" applyProtection="0"/>
    <xf numFmtId="0" fontId="51" fillId="20" borderId="10" applyNumberFormat="0" applyAlignment="0" applyProtection="0"/>
    <xf numFmtId="0" fontId="17" fillId="20" borderId="10" applyNumberFormat="0" applyAlignment="0" applyProtection="0"/>
    <xf numFmtId="0" fontId="52" fillId="20" borderId="1" applyNumberFormat="0" applyAlignment="0" applyProtection="0"/>
    <xf numFmtId="0" fontId="18" fillId="20" borderId="1" applyNumberFormat="0" applyAlignment="0" applyProtection="0"/>
    <xf numFmtId="171" fontId="12" fillId="0" borderId="0" applyFont="0" applyFill="0" applyBorder="0" applyAlignment="0" applyProtection="0"/>
    <xf numFmtId="0" fontId="53" fillId="0" borderId="4" applyNumberFormat="0" applyFill="0" applyAlignment="0" applyProtection="0"/>
    <xf numFmtId="0" fontId="19" fillId="0" borderId="4" applyNumberFormat="0" applyFill="0" applyAlignment="0" applyProtection="0"/>
    <xf numFmtId="0" fontId="54" fillId="0" borderId="5" applyNumberFormat="0" applyFill="0" applyAlignment="0" applyProtection="0"/>
    <xf numFmtId="0" fontId="20" fillId="0" borderId="5" applyNumberFormat="0" applyFill="0" applyAlignment="0" applyProtection="0"/>
    <xf numFmtId="0" fontId="55" fillId="0" borderId="6" applyNumberFormat="0" applyFill="0" applyAlignment="0" applyProtection="0"/>
    <xf numFmtId="0" fontId="21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22" fillId="0" borderId="11" applyNumberFormat="0" applyFill="0" applyAlignment="0" applyProtection="0"/>
    <xf numFmtId="0" fontId="57" fillId="21" borderId="2" applyNumberForma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25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12" fillId="0" borderId="0"/>
    <xf numFmtId="0" fontId="2" fillId="0" borderId="0"/>
    <xf numFmtId="0" fontId="12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59" fillId="3" borderId="0" applyNumberFormat="0" applyBorder="0" applyAlignment="0" applyProtection="0"/>
    <xf numFmtId="0" fontId="26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1" fillId="25" borderId="9" applyNumberFormat="0" applyFont="0" applyAlignment="0" applyProtection="0"/>
    <xf numFmtId="0" fontId="12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2" fillId="0" borderId="8" applyNumberFormat="0" applyFill="0" applyAlignment="0" applyProtection="0"/>
    <xf numFmtId="0" fontId="28" fillId="0" borderId="8" applyNumberFormat="0" applyFill="0" applyAlignment="0" applyProtection="0"/>
    <xf numFmtId="0" fontId="3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2" fontId="65" fillId="0" borderId="0" applyFont="0" applyFill="0" applyBorder="0" applyAlignment="0" applyProtection="0"/>
    <xf numFmtId="17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66" fillId="4" borderId="0" applyNumberFormat="0" applyBorder="0" applyAlignment="0" applyProtection="0"/>
    <xf numFmtId="0" fontId="30" fillId="4" borderId="0" applyNumberFormat="0" applyBorder="0" applyAlignment="0" applyProtection="0"/>
    <xf numFmtId="175" fontId="67" fillId="22" borderId="12" applyFill="0" applyBorder="0">
      <alignment horizontal="center" vertical="center" wrapText="1"/>
      <protection locked="0"/>
    </xf>
    <xf numFmtId="170" fontId="68" fillId="0" borderId="0">
      <alignment wrapText="1"/>
    </xf>
    <xf numFmtId="170" fontId="35" fillId="0" borderId="0">
      <alignment wrapText="1"/>
    </xf>
  </cellStyleXfs>
  <cellXfs count="685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11" fillId="0" borderId="0" xfId="0" applyFont="1" applyFill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14" xfId="0" applyFont="1" applyFill="1" applyBorder="1" applyAlignment="1">
      <alignment horizontal="center" vertical="center" wrapText="1"/>
    </xf>
    <xf numFmtId="0" fontId="69" fillId="0" borderId="0" xfId="0" applyFont="1" applyFill="1"/>
    <xf numFmtId="0" fontId="5" fillId="29" borderId="0" xfId="0" applyFont="1" applyFill="1" applyBorder="1" applyAlignment="1">
      <alignment horizontal="left" vertical="center" wrapText="1"/>
    </xf>
    <xf numFmtId="0" fontId="5" fillId="29" borderId="0" xfId="0" applyFont="1" applyFill="1" applyBorder="1" applyAlignment="1">
      <alignment horizontal="center" vertical="center"/>
    </xf>
    <xf numFmtId="0" fontId="5" fillId="29" borderId="0" xfId="0" quotePrefix="1" applyFont="1" applyFill="1" applyBorder="1" applyAlignment="1">
      <alignment horizontal="center" vertical="center"/>
    </xf>
    <xf numFmtId="0" fontId="5" fillId="29" borderId="0" xfId="0" applyFont="1" applyFill="1" applyAlignment="1">
      <alignment vertical="center"/>
    </xf>
    <xf numFmtId="0" fontId="5" fillId="29" borderId="3" xfId="246" applyFont="1" applyFill="1" applyBorder="1" applyAlignment="1">
      <alignment horizontal="left" vertical="center" wrapText="1"/>
    </xf>
    <xf numFmtId="0" fontId="4" fillId="29" borderId="3" xfId="246" applyFont="1" applyFill="1" applyBorder="1" applyAlignment="1">
      <alignment horizontal="center" vertical="center"/>
    </xf>
    <xf numFmtId="0" fontId="5" fillId="29" borderId="0" xfId="246" applyFont="1" applyFill="1" applyBorder="1" applyAlignment="1">
      <alignment horizontal="left" vertical="center" wrapText="1"/>
    </xf>
    <xf numFmtId="0" fontId="5" fillId="29" borderId="0" xfId="246" applyFont="1" applyFill="1" applyBorder="1" applyAlignment="1">
      <alignment horizontal="center" vertical="center"/>
    </xf>
    <xf numFmtId="0" fontId="5" fillId="29" borderId="0" xfId="246" applyFont="1" applyFill="1" applyBorder="1" applyAlignment="1">
      <alignment vertical="center" wrapText="1"/>
    </xf>
    <xf numFmtId="0" fontId="5" fillId="29" borderId="3" xfId="238" applyFont="1" applyFill="1" applyBorder="1" applyAlignment="1">
      <alignment horizontal="center" vertical="center"/>
    </xf>
    <xf numFmtId="0" fontId="4" fillId="29" borderId="3" xfId="238" applyFont="1" applyFill="1" applyBorder="1" applyAlignment="1">
      <alignment horizontal="left" vertical="center"/>
    </xf>
    <xf numFmtId="0" fontId="5" fillId="29" borderId="3" xfId="238" applyNumberFormat="1" applyFont="1" applyFill="1" applyBorder="1" applyAlignment="1">
      <alignment horizontal="center" vertical="center" wrapText="1"/>
    </xf>
    <xf numFmtId="0" fontId="5" fillId="29" borderId="3" xfId="238" applyNumberFormat="1" applyFont="1" applyFill="1" applyBorder="1" applyAlignment="1">
      <alignment horizontal="left" vertical="center" wrapText="1"/>
    </xf>
    <xf numFmtId="49" fontId="5" fillId="29" borderId="3" xfId="238" applyNumberFormat="1" applyFont="1" applyFill="1" applyBorder="1" applyAlignment="1">
      <alignment horizontal="left" vertical="center" wrapText="1"/>
    </xf>
    <xf numFmtId="0" fontId="11" fillId="29" borderId="0" xfId="0" applyFont="1" applyFill="1"/>
    <xf numFmtId="3" fontId="5" fillId="29" borderId="0" xfId="0" applyNumberFormat="1" applyFont="1" applyFill="1" applyBorder="1" applyAlignment="1">
      <alignment horizontal="center" vertical="center" wrapText="1"/>
    </xf>
    <xf numFmtId="0" fontId="5" fillId="29" borderId="0" xfId="0" applyFont="1" applyFill="1" applyBorder="1" applyAlignment="1">
      <alignment horizontal="left" vertical="center" wrapText="1" shrinkToFit="1"/>
    </xf>
    <xf numFmtId="0" fontId="9" fillId="29" borderId="0" xfId="0" applyFont="1" applyFill="1" applyAlignment="1">
      <alignment vertical="center"/>
    </xf>
    <xf numFmtId="0" fontId="7" fillId="29" borderId="0" xfId="0" applyFont="1" applyFill="1" applyAlignment="1">
      <alignment horizontal="center" vertical="center"/>
    </xf>
    <xf numFmtId="0" fontId="5" fillId="29" borderId="19" xfId="0" applyFont="1" applyFill="1" applyBorder="1" applyAlignment="1">
      <alignment horizontal="center" vertical="center" wrapText="1"/>
    </xf>
    <xf numFmtId="0" fontId="5" fillId="29" borderId="0" xfId="0" applyFont="1" applyFill="1" applyBorder="1" applyAlignment="1">
      <alignment horizontal="right" vertical="center"/>
    </xf>
    <xf numFmtId="1" fontId="5" fillId="29" borderId="0" xfId="0" applyNumberFormat="1" applyFont="1" applyFill="1" applyBorder="1" applyAlignment="1">
      <alignment horizontal="center" vertical="center"/>
    </xf>
    <xf numFmtId="0" fontId="4" fillId="29" borderId="0" xfId="0" applyFont="1" applyFill="1" applyBorder="1" applyAlignment="1">
      <alignment vertical="center"/>
    </xf>
    <xf numFmtId="0" fontId="4" fillId="29" borderId="0" xfId="0" applyFont="1" applyFill="1" applyBorder="1" applyAlignment="1">
      <alignment horizontal="right" vertical="center"/>
    </xf>
    <xf numFmtId="0" fontId="5" fillId="29" borderId="0" xfId="0" applyFont="1" applyFill="1" applyAlignment="1">
      <alignment horizontal="right" vertical="center"/>
    </xf>
    <xf numFmtId="0" fontId="8" fillId="29" borderId="0" xfId="0" applyFont="1" applyFill="1" applyBorder="1" applyAlignment="1">
      <alignment vertical="center"/>
    </xf>
    <xf numFmtId="169" fontId="5" fillId="29" borderId="0" xfId="0" applyNumberFormat="1" applyFont="1" applyFill="1" applyAlignment="1">
      <alignment vertical="center"/>
    </xf>
    <xf numFmtId="3" fontId="5" fillId="29" borderId="18" xfId="0" applyNumberFormat="1" applyFont="1" applyFill="1" applyBorder="1" applyAlignment="1">
      <alignment vertical="center" wrapText="1"/>
    </xf>
    <xf numFmtId="168" fontId="4" fillId="29" borderId="0" xfId="0" applyNumberFormat="1" applyFont="1" applyFill="1" applyBorder="1" applyAlignment="1">
      <alignment horizontal="right" vertical="center" wrapText="1"/>
    </xf>
    <xf numFmtId="168" fontId="4" fillId="29" borderId="0" xfId="0" applyNumberFormat="1" applyFont="1" applyFill="1" applyBorder="1" applyAlignment="1">
      <alignment horizontal="center" vertical="center" wrapText="1"/>
    </xf>
    <xf numFmtId="169" fontId="4" fillId="29" borderId="0" xfId="0" applyNumberFormat="1" applyFont="1" applyFill="1" applyBorder="1" applyAlignment="1">
      <alignment horizontal="center" vertical="center" wrapText="1"/>
    </xf>
    <xf numFmtId="169" fontId="4" fillId="29" borderId="0" xfId="0" applyNumberFormat="1" applyFont="1" applyFill="1" applyBorder="1" applyAlignment="1">
      <alignment horizontal="center" vertical="center"/>
    </xf>
    <xf numFmtId="169" fontId="4" fillId="29" borderId="0" xfId="0" applyNumberFormat="1" applyFont="1" applyFill="1" applyBorder="1" applyAlignment="1">
      <alignment vertical="center"/>
    </xf>
    <xf numFmtId="0" fontId="4" fillId="29" borderId="0" xfId="0" applyFont="1" applyFill="1" applyBorder="1" applyAlignment="1">
      <alignment horizontal="left" vertical="center"/>
    </xf>
    <xf numFmtId="0" fontId="14" fillId="29" borderId="0" xfId="0" applyFont="1" applyFill="1" applyAlignment="1">
      <alignment vertical="center"/>
    </xf>
    <xf numFmtId="0" fontId="14" fillId="29" borderId="0" xfId="0" applyFont="1" applyFill="1"/>
    <xf numFmtId="0" fontId="14" fillId="29" borderId="0" xfId="0" applyFont="1" applyFill="1" applyAlignment="1">
      <alignment horizontal="center" vertical="center"/>
    </xf>
    <xf numFmtId="0" fontId="5" fillId="29" borderId="0" xfId="0" applyFont="1" applyFill="1" applyAlignment="1">
      <alignment vertical="center" wrapText="1" shrinkToFit="1"/>
    </xf>
    <xf numFmtId="0" fontId="5" fillId="29" borderId="0" xfId="0" applyFont="1" applyFill="1" applyBorder="1" applyAlignment="1">
      <alignment vertical="center" wrapText="1" shrinkToFit="1"/>
    </xf>
    <xf numFmtId="0" fontId="4" fillId="29" borderId="0" xfId="0" applyFont="1" applyFill="1" applyAlignment="1">
      <alignment horizontal="right" vertical="center"/>
    </xf>
    <xf numFmtId="0" fontId="6" fillId="29" borderId="0" xfId="0" applyFont="1" applyFill="1" applyAlignment="1">
      <alignment vertical="center"/>
    </xf>
    <xf numFmtId="0" fontId="0" fillId="29" borderId="0" xfId="0" applyFill="1"/>
    <xf numFmtId="0" fontId="4" fillId="0" borderId="0" xfId="0" applyFont="1" applyFill="1" applyBorder="1" applyAlignment="1">
      <alignment vertical="center"/>
    </xf>
    <xf numFmtId="0" fontId="4" fillId="29" borderId="3" xfId="246" applyFont="1" applyFill="1" applyBorder="1" applyAlignment="1">
      <alignment horizontal="left" vertical="center" wrapText="1"/>
    </xf>
    <xf numFmtId="0" fontId="5" fillId="29" borderId="3" xfId="0" applyFont="1" applyFill="1" applyBorder="1" applyAlignment="1">
      <alignment horizontal="center" vertical="center"/>
    </xf>
    <xf numFmtId="0" fontId="5" fillId="29" borderId="3" xfId="0" applyFont="1" applyFill="1" applyBorder="1" applyAlignment="1">
      <alignment horizontal="left" vertical="center" wrapText="1"/>
    </xf>
    <xf numFmtId="0" fontId="4" fillId="29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7" fillId="29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right" vertical="center"/>
    </xf>
    <xf numFmtId="0" fontId="79" fillId="0" borderId="3" xfId="0" applyFont="1" applyFill="1" applyBorder="1" applyAlignment="1">
      <alignment horizontal="center" vertical="center" wrapText="1"/>
    </xf>
    <xf numFmtId="0" fontId="79" fillId="0" borderId="14" xfId="0" applyFont="1" applyFill="1" applyBorder="1" applyAlignment="1">
      <alignment horizontal="center" vertical="center" wrapText="1"/>
    </xf>
    <xf numFmtId="0" fontId="79" fillId="0" borderId="3" xfId="0" applyFont="1" applyFill="1" applyBorder="1" applyAlignment="1">
      <alignment horizontal="center" vertical="center"/>
    </xf>
    <xf numFmtId="0" fontId="73" fillId="29" borderId="3" xfId="0" applyFont="1" applyFill="1" applyBorder="1" applyAlignment="1">
      <alignment horizontal="left" vertical="center" wrapText="1"/>
    </xf>
    <xf numFmtId="0" fontId="73" fillId="29" borderId="3" xfId="0" quotePrefix="1" applyFont="1" applyFill="1" applyBorder="1" applyAlignment="1">
      <alignment horizontal="center" vertical="center"/>
    </xf>
    <xf numFmtId="172" fontId="73" fillId="29" borderId="3" xfId="0" applyNumberFormat="1" applyFont="1" applyFill="1" applyBorder="1" applyAlignment="1">
      <alignment horizontal="center" vertical="center" wrapText="1"/>
    </xf>
    <xf numFmtId="49" fontId="73" fillId="29" borderId="3" xfId="0" quotePrefix="1" applyNumberFormat="1" applyFont="1" applyFill="1" applyBorder="1" applyAlignment="1">
      <alignment horizontal="left" vertical="center" wrapText="1"/>
    </xf>
    <xf numFmtId="0" fontId="79" fillId="29" borderId="3" xfId="0" applyFont="1" applyFill="1" applyBorder="1" applyAlignment="1">
      <alignment horizontal="left" vertical="center" wrapText="1"/>
    </xf>
    <xf numFmtId="0" fontId="79" fillId="29" borderId="3" xfId="0" quotePrefix="1" applyFont="1" applyFill="1" applyBorder="1" applyAlignment="1">
      <alignment horizontal="center" vertical="center"/>
    </xf>
    <xf numFmtId="172" fontId="79" fillId="29" borderId="3" xfId="0" applyNumberFormat="1" applyFont="1" applyFill="1" applyBorder="1" applyAlignment="1">
      <alignment horizontal="center" vertical="center" wrapText="1"/>
    </xf>
    <xf numFmtId="49" fontId="79" fillId="29" borderId="3" xfId="0" quotePrefix="1" applyNumberFormat="1" applyFont="1" applyFill="1" applyBorder="1" applyAlignment="1">
      <alignment horizontal="left" vertical="center" wrapText="1"/>
    </xf>
    <xf numFmtId="0" fontId="73" fillId="29" borderId="0" xfId="0" applyFont="1" applyFill="1" applyBorder="1" applyAlignment="1">
      <alignment horizontal="left" vertical="center" wrapText="1"/>
    </xf>
    <xf numFmtId="0" fontId="73" fillId="29" borderId="0" xfId="0" quotePrefix="1" applyFont="1" applyFill="1" applyBorder="1" applyAlignment="1">
      <alignment horizontal="center"/>
    </xf>
    <xf numFmtId="0" fontId="79" fillId="29" borderId="0" xfId="0" applyFont="1" applyFill="1" applyBorder="1" applyAlignment="1">
      <alignment vertical="center"/>
    </xf>
    <xf numFmtId="0" fontId="73" fillId="0" borderId="0" xfId="0" applyFont="1" applyFill="1" applyAlignment="1">
      <alignment horizontal="right" vertical="center"/>
    </xf>
    <xf numFmtId="0" fontId="79" fillId="29" borderId="19" xfId="0" applyFont="1" applyFill="1" applyBorder="1" applyAlignment="1">
      <alignment horizontal="left" vertical="center" wrapText="1"/>
    </xf>
    <xf numFmtId="0" fontId="74" fillId="29" borderId="15" xfId="246" applyFont="1" applyFill="1" applyBorder="1" applyAlignment="1">
      <alignment horizontal="left" vertical="center" wrapText="1"/>
    </xf>
    <xf numFmtId="0" fontId="74" fillId="29" borderId="19" xfId="0" applyFont="1" applyFill="1" applyBorder="1" applyAlignment="1">
      <alignment horizontal="left" vertical="center" wrapText="1"/>
    </xf>
    <xf numFmtId="0" fontId="73" fillId="29" borderId="17" xfId="246" applyFont="1" applyFill="1" applyBorder="1" applyAlignment="1">
      <alignment horizontal="left" vertical="center" wrapText="1"/>
    </xf>
    <xf numFmtId="0" fontId="73" fillId="29" borderId="16" xfId="246" applyFont="1" applyFill="1" applyBorder="1" applyAlignment="1">
      <alignment horizontal="left" vertical="center" wrapText="1"/>
    </xf>
    <xf numFmtId="0" fontId="73" fillId="29" borderId="19" xfId="0" applyFont="1" applyFill="1" applyBorder="1" applyAlignment="1">
      <alignment horizontal="left" vertical="center" wrapText="1"/>
    </xf>
    <xf numFmtId="0" fontId="73" fillId="29" borderId="19" xfId="0" quotePrefix="1" applyFont="1" applyFill="1" applyBorder="1" applyAlignment="1">
      <alignment horizontal="center" vertical="center"/>
    </xf>
    <xf numFmtId="0" fontId="79" fillId="29" borderId="19" xfId="0" quotePrefix="1" applyFont="1" applyFill="1" applyBorder="1" applyAlignment="1">
      <alignment horizontal="center" vertical="center"/>
    </xf>
    <xf numFmtId="0" fontId="79" fillId="29" borderId="0" xfId="0" applyFont="1" applyFill="1" applyAlignment="1">
      <alignment vertical="center"/>
    </xf>
    <xf numFmtId="0" fontId="73" fillId="29" borderId="0" xfId="0" quotePrefix="1" applyFont="1" applyFill="1" applyBorder="1" applyAlignment="1">
      <alignment horizontal="center" vertical="center"/>
    </xf>
    <xf numFmtId="0" fontId="79" fillId="29" borderId="0" xfId="0" applyFont="1" applyFill="1" applyBorder="1" applyAlignment="1">
      <alignment horizontal="center" vertical="center"/>
    </xf>
    <xf numFmtId="0" fontId="79" fillId="29" borderId="3" xfId="0" applyNumberFormat="1" applyFont="1" applyFill="1" applyBorder="1" applyAlignment="1">
      <alignment horizontal="center" vertical="center"/>
    </xf>
    <xf numFmtId="0" fontId="79" fillId="29" borderId="0" xfId="0" applyFont="1" applyFill="1" applyAlignment="1">
      <alignment horizontal="center" vertical="center"/>
    </xf>
    <xf numFmtId="0" fontId="73" fillId="29" borderId="3" xfId="0" quotePrefix="1" applyNumberFormat="1" applyFont="1" applyFill="1" applyBorder="1" applyAlignment="1">
      <alignment horizontal="center" vertical="center"/>
    </xf>
    <xf numFmtId="0" fontId="79" fillId="0" borderId="0" xfId="0" applyFont="1" applyFill="1"/>
    <xf numFmtId="0" fontId="73" fillId="29" borderId="3" xfId="238" applyFont="1" applyFill="1" applyBorder="1" applyAlignment="1">
      <alignment horizontal="left" vertical="center"/>
    </xf>
    <xf numFmtId="0" fontId="79" fillId="29" borderId="0" xfId="0" applyFont="1" applyFill="1" applyBorder="1" applyAlignment="1">
      <alignment horizontal="left" vertical="center" wrapText="1"/>
    </xf>
    <xf numFmtId="3" fontId="79" fillId="29" borderId="0" xfId="0" applyNumberFormat="1" applyFont="1" applyFill="1" applyBorder="1" applyAlignment="1">
      <alignment horizontal="center" vertical="center" wrapText="1"/>
    </xf>
    <xf numFmtId="0" fontId="79" fillId="29" borderId="0" xfId="0" applyFont="1" applyFill="1" applyBorder="1" applyAlignment="1">
      <alignment horizontal="left" vertical="center" wrapText="1" shrinkToFit="1"/>
    </xf>
    <xf numFmtId="0" fontId="76" fillId="29" borderId="0" xfId="0" applyFont="1" applyFill="1" applyBorder="1" applyAlignment="1">
      <alignment horizontal="left" vertical="center" wrapText="1"/>
    </xf>
    <xf numFmtId="177" fontId="73" fillId="29" borderId="3" xfId="0" applyNumberFormat="1" applyFont="1" applyFill="1" applyBorder="1" applyAlignment="1">
      <alignment horizontal="center" vertical="center" wrapText="1"/>
    </xf>
    <xf numFmtId="0" fontId="73" fillId="29" borderId="3" xfId="0" applyFont="1" applyFill="1" applyBorder="1" applyAlignment="1">
      <alignment horizontal="left" vertical="center"/>
    </xf>
    <xf numFmtId="0" fontId="73" fillId="29" borderId="0" xfId="0" applyFont="1" applyFill="1" applyBorder="1" applyAlignment="1">
      <alignment horizontal="left" vertical="center"/>
    </xf>
    <xf numFmtId="0" fontId="74" fillId="29" borderId="0" xfId="0" applyFont="1" applyFill="1" applyBorder="1" applyAlignment="1">
      <alignment horizontal="left" vertical="center"/>
    </xf>
    <xf numFmtId="0" fontId="79" fillId="29" borderId="3" xfId="0" applyNumberFormat="1" applyFont="1" applyFill="1" applyBorder="1" applyAlignment="1">
      <alignment horizontal="center" vertical="center" wrapText="1" shrinkToFit="1"/>
    </xf>
    <xf numFmtId="0" fontId="79" fillId="29" borderId="13" xfId="0" applyFont="1" applyFill="1" applyBorder="1" applyAlignment="1">
      <alignment vertical="center"/>
    </xf>
    <xf numFmtId="0" fontId="73" fillId="29" borderId="0" xfId="0" applyFont="1" applyFill="1" applyBorder="1" applyAlignment="1">
      <alignment horizontal="right" vertical="center"/>
    </xf>
    <xf numFmtId="168" fontId="73" fillId="29" borderId="0" xfId="0" applyNumberFormat="1" applyFont="1" applyFill="1" applyBorder="1" applyAlignment="1">
      <alignment horizontal="right" vertical="center"/>
    </xf>
    <xf numFmtId="0" fontId="82" fillId="29" borderId="0" xfId="0" applyFont="1" applyFill="1" applyAlignment="1">
      <alignment vertical="center"/>
    </xf>
    <xf numFmtId="0" fontId="79" fillId="29" borderId="3" xfId="0" applyNumberFormat="1" applyFont="1" applyFill="1" applyBorder="1"/>
    <xf numFmtId="0" fontId="76" fillId="29" borderId="0" xfId="0" applyNumberFormat="1" applyFont="1" applyFill="1" applyBorder="1" applyAlignment="1">
      <alignment horizontal="center" vertical="center"/>
    </xf>
    <xf numFmtId="172" fontId="76" fillId="29" borderId="0" xfId="0" applyNumberFormat="1" applyFont="1" applyFill="1" applyBorder="1" applyAlignment="1">
      <alignment horizontal="center" vertical="center" wrapText="1"/>
    </xf>
    <xf numFmtId="168" fontId="76" fillId="29" borderId="0" xfId="207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22" borderId="3" xfId="0" applyFont="1" applyFill="1" applyBorder="1" applyAlignment="1">
      <alignment horizontal="center" vertical="center"/>
    </xf>
    <xf numFmtId="0" fontId="5" fillId="22" borderId="3" xfId="0" applyFont="1" applyFill="1" applyBorder="1" applyAlignment="1">
      <alignment horizontal="center" vertical="center" wrapText="1"/>
    </xf>
    <xf numFmtId="0" fontId="5" fillId="22" borderId="0" xfId="0" applyFont="1" applyFill="1" applyBorder="1" applyAlignment="1">
      <alignment horizontal="left" vertical="center" wrapText="1"/>
    </xf>
    <xf numFmtId="0" fontId="5" fillId="22" borderId="0" xfId="0" applyFont="1" applyFill="1" applyBorder="1" applyAlignment="1">
      <alignment horizontal="center" vertical="center"/>
    </xf>
    <xf numFmtId="169" fontId="5" fillId="22" borderId="0" xfId="0" applyNumberFormat="1" applyFont="1" applyFill="1" applyBorder="1" applyAlignment="1">
      <alignment horizontal="center" vertical="center" wrapText="1"/>
    </xf>
    <xf numFmtId="169" fontId="5" fillId="22" borderId="0" xfId="0" applyNumberFormat="1" applyFont="1" applyFill="1" applyBorder="1" applyAlignment="1">
      <alignment horizontal="right" vertical="center" wrapText="1"/>
    </xf>
    <xf numFmtId="169" fontId="5" fillId="0" borderId="0" xfId="0" applyNumberFormat="1" applyFont="1" applyFill="1" applyBorder="1" applyAlignment="1">
      <alignment horizontal="center" vertical="center" wrapText="1"/>
    </xf>
    <xf numFmtId="169" fontId="5" fillId="0" borderId="0" xfId="0" applyNumberFormat="1" applyFont="1" applyFill="1" applyBorder="1" applyAlignment="1">
      <alignment horizontal="right" vertical="center" wrapText="1"/>
    </xf>
    <xf numFmtId="178" fontId="5" fillId="29" borderId="3" xfId="0" applyNumberFormat="1" applyFont="1" applyFill="1" applyBorder="1" applyAlignment="1">
      <alignment horizontal="center" vertical="center" wrapText="1"/>
    </xf>
    <xf numFmtId="169" fontId="5" fillId="29" borderId="0" xfId="0" applyNumberFormat="1" applyFont="1" applyFill="1" applyBorder="1" applyAlignment="1">
      <alignment vertical="center" wrapText="1"/>
    </xf>
    <xf numFmtId="0" fontId="73" fillId="29" borderId="3" xfId="0" applyFont="1" applyFill="1" applyBorder="1" applyAlignment="1">
      <alignment vertical="center" wrapText="1"/>
    </xf>
    <xf numFmtId="0" fontId="73" fillId="29" borderId="3" xfId="0" applyFont="1" applyFill="1" applyBorder="1" applyAlignment="1">
      <alignment horizontal="center" vertical="center" wrapText="1"/>
    </xf>
    <xf numFmtId="178" fontId="73" fillId="29" borderId="3" xfId="0" applyNumberFormat="1" applyFont="1" applyFill="1" applyBorder="1" applyAlignment="1">
      <alignment vertical="center" wrapText="1"/>
    </xf>
    <xf numFmtId="178" fontId="79" fillId="29" borderId="3" xfId="0" applyNumberFormat="1" applyFont="1" applyFill="1" applyBorder="1" applyAlignment="1">
      <alignment horizontal="center" vertical="center" wrapText="1"/>
    </xf>
    <xf numFmtId="0" fontId="79" fillId="29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22" borderId="14" xfId="0" applyFont="1" applyFill="1" applyBorder="1" applyAlignment="1">
      <alignment horizontal="center" vertical="center"/>
    </xf>
    <xf numFmtId="0" fontId="5" fillId="22" borderId="1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86" fillId="29" borderId="3" xfId="182" applyFont="1" applyFill="1" applyBorder="1" applyAlignment="1">
      <alignment horizontal="left" vertical="center" wrapText="1"/>
      <protection locked="0"/>
    </xf>
    <xf numFmtId="0" fontId="87" fillId="29" borderId="3" xfId="0" applyFont="1" applyFill="1" applyBorder="1" applyAlignment="1">
      <alignment horizontal="center" vertical="center" wrapText="1"/>
    </xf>
    <xf numFmtId="178" fontId="86" fillId="29" borderId="3" xfId="0" applyNumberFormat="1" applyFont="1" applyFill="1" applyBorder="1" applyAlignment="1">
      <alignment horizontal="center" vertical="center" wrapText="1"/>
    </xf>
    <xf numFmtId="0" fontId="86" fillId="29" borderId="3" xfId="0" applyFont="1" applyFill="1" applyBorder="1" applyAlignment="1" applyProtection="1">
      <alignment horizontal="left" vertical="center" wrapText="1"/>
      <protection locked="0"/>
    </xf>
    <xf numFmtId="0" fontId="87" fillId="29" borderId="3" xfId="246" applyFont="1" applyFill="1" applyBorder="1" applyAlignment="1">
      <alignment horizontal="left" vertical="center" wrapText="1"/>
    </xf>
    <xf numFmtId="0" fontId="87" fillId="29" borderId="3" xfId="0" applyFont="1" applyFill="1" applyBorder="1" applyAlignment="1">
      <alignment horizontal="center" vertical="center"/>
    </xf>
    <xf numFmtId="178" fontId="87" fillId="29" borderId="3" xfId="0" applyNumberFormat="1" applyFont="1" applyFill="1" applyBorder="1" applyAlignment="1">
      <alignment horizontal="center" vertical="center" wrapText="1"/>
    </xf>
    <xf numFmtId="0" fontId="87" fillId="29" borderId="3" xfId="246" applyFont="1" applyFill="1" applyBorder="1" applyAlignment="1">
      <alignment horizontal="center" vertical="center"/>
    </xf>
    <xf numFmtId="0" fontId="86" fillId="29" borderId="19" xfId="0" applyFont="1" applyFill="1" applyBorder="1" applyAlignment="1" applyProtection="1">
      <alignment horizontal="left" vertical="center" wrapText="1"/>
      <protection locked="0"/>
    </xf>
    <xf numFmtId="0" fontId="87" fillId="29" borderId="3" xfId="0" quotePrefix="1" applyFont="1" applyFill="1" applyBorder="1" applyAlignment="1">
      <alignment horizontal="center" vertical="center"/>
    </xf>
    <xf numFmtId="0" fontId="87" fillId="29" borderId="3" xfId="0" applyFont="1" applyFill="1" applyBorder="1" applyAlignment="1" applyProtection="1">
      <alignment horizontal="left" vertical="center" wrapText="1"/>
      <protection locked="0"/>
    </xf>
    <xf numFmtId="0" fontId="87" fillId="29" borderId="14" xfId="0" quotePrefix="1" applyFont="1" applyFill="1" applyBorder="1" applyAlignment="1">
      <alignment horizontal="center" vertical="center"/>
    </xf>
    <xf numFmtId="0" fontId="87" fillId="29" borderId="3" xfId="0" quotePrefix="1" applyNumberFormat="1" applyFont="1" applyFill="1" applyBorder="1" applyAlignment="1">
      <alignment horizontal="center" vertical="center"/>
    </xf>
    <xf numFmtId="49" fontId="87" fillId="29" borderId="3" xfId="0" applyNumberFormat="1" applyFont="1" applyFill="1" applyBorder="1" applyAlignment="1">
      <alignment horizontal="center" vertical="center"/>
    </xf>
    <xf numFmtId="177" fontId="90" fillId="29" borderId="3" xfId="0" applyNumberFormat="1" applyFont="1" applyFill="1" applyBorder="1" applyAlignment="1">
      <alignment horizontal="center" vertical="center" wrapText="1"/>
    </xf>
    <xf numFmtId="0" fontId="9" fillId="22" borderId="3" xfId="0" applyFont="1" applyFill="1" applyBorder="1" applyAlignment="1">
      <alignment horizontal="left" vertical="center"/>
    </xf>
    <xf numFmtId="0" fontId="9" fillId="22" borderId="3" xfId="0" applyFont="1" applyFill="1" applyBorder="1" applyAlignment="1">
      <alignment horizontal="center" vertical="center" wrapText="1"/>
    </xf>
    <xf numFmtId="177" fontId="9" fillId="29" borderId="3" xfId="0" applyNumberFormat="1" applyFont="1" applyFill="1" applyBorder="1" applyAlignment="1">
      <alignment horizontal="center" vertical="center" wrapText="1"/>
    </xf>
    <xf numFmtId="0" fontId="90" fillId="22" borderId="3" xfId="0" quotePrefix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0" fillId="29" borderId="3" xfId="0" applyFont="1" applyFill="1" applyBorder="1" applyAlignment="1">
      <alignment horizontal="left" vertical="center"/>
    </xf>
    <xf numFmtId="0" fontId="9" fillId="22" borderId="3" xfId="0" quotePrefix="1" applyFont="1" applyFill="1" applyBorder="1" applyAlignment="1">
      <alignment horizontal="center" vertical="center"/>
    </xf>
    <xf numFmtId="0" fontId="85" fillId="0" borderId="3" xfId="0" applyFont="1" applyBorder="1" applyAlignment="1">
      <alignment horizontal="left" vertical="center" wrapText="1"/>
    </xf>
    <xf numFmtId="0" fontId="9" fillId="29" borderId="3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left" vertical="center" wrapText="1"/>
    </xf>
    <xf numFmtId="0" fontId="85" fillId="0" borderId="3" xfId="0" applyFont="1" applyBorder="1" applyAlignment="1">
      <alignment horizontal="left" vertical="center"/>
    </xf>
    <xf numFmtId="178" fontId="4" fillId="29" borderId="3" xfId="0" applyNumberFormat="1" applyFont="1" applyFill="1" applyBorder="1" applyAlignment="1">
      <alignment horizontal="center" vertical="center" wrapText="1"/>
    </xf>
    <xf numFmtId="0" fontId="85" fillId="29" borderId="3" xfId="0" applyFont="1" applyFill="1" applyBorder="1" applyAlignment="1">
      <alignment horizontal="left" vertical="center" wrapText="1"/>
    </xf>
    <xf numFmtId="178" fontId="9" fillId="29" borderId="3" xfId="0" applyNumberFormat="1" applyFont="1" applyFill="1" applyBorder="1" applyAlignment="1">
      <alignment horizontal="center" vertical="center" wrapText="1"/>
    </xf>
    <xf numFmtId="0" fontId="9" fillId="22" borderId="3" xfId="0" applyFont="1" applyFill="1" applyBorder="1" applyAlignment="1">
      <alignment horizontal="center" vertical="center"/>
    </xf>
    <xf numFmtId="178" fontId="85" fillId="29" borderId="3" xfId="0" applyNumberFormat="1" applyFont="1" applyFill="1" applyBorder="1" applyAlignment="1">
      <alignment horizontal="center" vertical="center" wrapText="1"/>
    </xf>
    <xf numFmtId="0" fontId="9" fillId="29" borderId="3" xfId="0" applyFont="1" applyFill="1" applyBorder="1" applyAlignment="1">
      <alignment horizontal="left" vertical="center" wrapText="1"/>
    </xf>
    <xf numFmtId="0" fontId="4" fillId="29" borderId="3" xfId="0" applyFont="1" applyFill="1" applyBorder="1" applyAlignment="1">
      <alignment horizontal="left" vertical="center" wrapText="1"/>
    </xf>
    <xf numFmtId="0" fontId="5" fillId="29" borderId="3" xfId="0" quotePrefix="1" applyNumberFormat="1" applyFont="1" applyFill="1" applyBorder="1" applyAlignment="1">
      <alignment horizontal="center" vertical="center"/>
    </xf>
    <xf numFmtId="0" fontId="5" fillId="29" borderId="3" xfId="0" applyNumberFormat="1" applyFont="1" applyFill="1" applyBorder="1" applyAlignment="1">
      <alignment horizontal="center" vertical="center"/>
    </xf>
    <xf numFmtId="172" fontId="87" fillId="29" borderId="19" xfId="0" applyNumberFormat="1" applyFont="1" applyFill="1" applyBorder="1" applyAlignment="1">
      <alignment horizontal="center" vertical="center" wrapText="1"/>
    </xf>
    <xf numFmtId="172" fontId="86" fillId="29" borderId="3" xfId="0" applyNumberFormat="1" applyFont="1" applyFill="1" applyBorder="1" applyAlignment="1">
      <alignment horizontal="center" vertical="center" wrapText="1"/>
    </xf>
    <xf numFmtId="172" fontId="90" fillId="29" borderId="3" xfId="0" applyNumberFormat="1" applyFont="1" applyFill="1" applyBorder="1" applyAlignment="1">
      <alignment horizontal="center" vertical="center" wrapText="1"/>
    </xf>
    <xf numFmtId="172" fontId="9" fillId="29" borderId="3" xfId="0" applyNumberFormat="1" applyFont="1" applyFill="1" applyBorder="1" applyAlignment="1">
      <alignment horizontal="center" vertical="center" wrapText="1"/>
    </xf>
    <xf numFmtId="178" fontId="86" fillId="29" borderId="3" xfId="0" applyNumberFormat="1" applyFont="1" applyFill="1" applyBorder="1" applyAlignment="1">
      <alignment vertical="center" wrapText="1"/>
    </xf>
    <xf numFmtId="178" fontId="79" fillId="29" borderId="19" xfId="0" applyNumberFormat="1" applyFont="1" applyFill="1" applyBorder="1" applyAlignment="1">
      <alignment horizontal="right" vertical="center" wrapText="1"/>
    </xf>
    <xf numFmtId="178" fontId="73" fillId="29" borderId="19" xfId="0" applyNumberFormat="1" applyFont="1" applyFill="1" applyBorder="1" applyAlignment="1">
      <alignment horizontal="right" vertical="center" wrapText="1"/>
    </xf>
    <xf numFmtId="172" fontId="79" fillId="29" borderId="19" xfId="0" applyNumberFormat="1" applyFont="1" applyFill="1" applyBorder="1" applyAlignment="1">
      <alignment horizontal="center" vertical="center" wrapText="1"/>
    </xf>
    <xf numFmtId="178" fontId="93" fillId="29" borderId="3" xfId="0" applyNumberFormat="1" applyFont="1" applyFill="1" applyBorder="1" applyAlignment="1">
      <alignment horizontal="center" vertical="center" wrapText="1"/>
    </xf>
    <xf numFmtId="178" fontId="72" fillId="29" borderId="3" xfId="0" applyNumberFormat="1" applyFont="1" applyFill="1" applyBorder="1" applyAlignment="1">
      <alignment horizontal="center" vertical="center" wrapText="1"/>
    </xf>
    <xf numFmtId="177" fontId="94" fillId="29" borderId="3" xfId="0" applyNumberFormat="1" applyFont="1" applyFill="1" applyBorder="1" applyAlignment="1">
      <alignment horizontal="center" vertical="center" wrapText="1"/>
    </xf>
    <xf numFmtId="177" fontId="93" fillId="29" borderId="3" xfId="0" applyNumberFormat="1" applyFont="1" applyFill="1" applyBorder="1" applyAlignment="1">
      <alignment horizontal="center" vertical="center" wrapText="1"/>
    </xf>
    <xf numFmtId="0" fontId="90" fillId="29" borderId="3" xfId="0" quotePrefix="1" applyFont="1" applyFill="1" applyBorder="1" applyAlignment="1">
      <alignment horizontal="center" vertical="center"/>
    </xf>
    <xf numFmtId="178" fontId="79" fillId="29" borderId="3" xfId="0" applyNumberFormat="1" applyFont="1" applyFill="1" applyBorder="1" applyAlignment="1">
      <alignment horizontal="right" vertical="center" wrapText="1"/>
    </xf>
    <xf numFmtId="178" fontId="73" fillId="29" borderId="3" xfId="0" applyNumberFormat="1" applyFont="1" applyFill="1" applyBorder="1" applyAlignment="1">
      <alignment horizontal="right" vertical="center" wrapText="1"/>
    </xf>
    <xf numFmtId="176" fontId="4" fillId="0" borderId="0" xfId="0" applyNumberFormat="1" applyFont="1" applyFill="1" applyBorder="1" applyAlignment="1">
      <alignment vertical="center"/>
    </xf>
    <xf numFmtId="0" fontId="5" fillId="29" borderId="0" xfId="0" applyFont="1" applyFill="1" applyBorder="1" applyAlignment="1">
      <alignment horizontal="center" vertical="center" wrapText="1"/>
    </xf>
    <xf numFmtId="0" fontId="9" fillId="29" borderId="3" xfId="0" applyFont="1" applyFill="1" applyBorder="1" applyAlignment="1">
      <alignment horizontal="center" vertical="center"/>
    </xf>
    <xf numFmtId="0" fontId="9" fillId="29" borderId="3" xfId="0" applyFont="1" applyFill="1" applyBorder="1" applyAlignment="1">
      <alignment horizontal="center" vertical="center" wrapText="1"/>
    </xf>
    <xf numFmtId="0" fontId="9" fillId="29" borderId="3" xfId="0" applyFont="1" applyFill="1" applyBorder="1" applyAlignment="1">
      <alignment horizontal="center" vertical="center" wrapText="1" shrinkToFit="1"/>
    </xf>
    <xf numFmtId="0" fontId="85" fillId="29" borderId="3" xfId="0" applyFont="1" applyFill="1" applyBorder="1" applyAlignment="1">
      <alignment horizontal="center" vertical="center" wrapText="1"/>
    </xf>
    <xf numFmtId="0" fontId="90" fillId="29" borderId="3" xfId="0" applyFont="1" applyFill="1" applyBorder="1" applyAlignment="1">
      <alignment horizontal="center" vertical="center" wrapText="1"/>
    </xf>
    <xf numFmtId="0" fontId="85" fillId="29" borderId="3" xfId="0" quotePrefix="1" applyFont="1" applyFill="1" applyBorder="1" applyAlignment="1">
      <alignment horizontal="center" vertical="center"/>
    </xf>
    <xf numFmtId="0" fontId="9" fillId="29" borderId="3" xfId="0" quotePrefix="1" applyFont="1" applyFill="1" applyBorder="1" applyAlignment="1">
      <alignment horizontal="center" vertical="center"/>
    </xf>
    <xf numFmtId="0" fontId="5" fillId="29" borderId="14" xfId="0" applyFont="1" applyFill="1" applyBorder="1" applyAlignment="1">
      <alignment horizontal="center" vertical="center"/>
    </xf>
    <xf numFmtId="0" fontId="5" fillId="29" borderId="14" xfId="0" applyFont="1" applyFill="1" applyBorder="1" applyAlignment="1">
      <alignment horizontal="center" vertical="center" wrapText="1"/>
    </xf>
    <xf numFmtId="0" fontId="5" fillId="29" borderId="14" xfId="0" applyFont="1" applyFill="1" applyBorder="1" applyAlignment="1">
      <alignment horizontal="center" vertical="center" wrapText="1" shrinkToFit="1"/>
    </xf>
    <xf numFmtId="0" fontId="90" fillId="29" borderId="3" xfId="0" applyFont="1" applyFill="1" applyBorder="1" applyAlignment="1">
      <alignment horizontal="left" vertical="center" wrapText="1"/>
    </xf>
    <xf numFmtId="169" fontId="5" fillId="29" borderId="0" xfId="0" applyNumberFormat="1" applyFont="1" applyFill="1" applyBorder="1" applyAlignment="1">
      <alignment horizontal="right" vertical="center" wrapText="1"/>
    </xf>
    <xf numFmtId="0" fontId="79" fillId="0" borderId="3" xfId="0" applyFont="1" applyFill="1" applyBorder="1" applyAlignment="1">
      <alignment horizontal="center" vertical="center" wrapText="1"/>
    </xf>
    <xf numFmtId="0" fontId="4" fillId="29" borderId="0" xfId="0" applyFont="1" applyFill="1" applyBorder="1" applyAlignment="1">
      <alignment horizontal="center" vertical="center" wrapText="1"/>
    </xf>
    <xf numFmtId="169" fontId="5" fillId="29" borderId="0" xfId="0" applyNumberFormat="1" applyFont="1" applyFill="1" applyBorder="1" applyAlignment="1">
      <alignment horizontal="center" vertical="center" wrapText="1"/>
    </xf>
    <xf numFmtId="0" fontId="5" fillId="29" borderId="0" xfId="0" applyFont="1" applyFill="1" applyBorder="1" applyAlignment="1">
      <alignment horizontal="center" vertical="center"/>
    </xf>
    <xf numFmtId="0" fontId="5" fillId="29" borderId="0" xfId="0" applyFont="1" applyFill="1" applyBorder="1" applyAlignment="1">
      <alignment vertical="center"/>
    </xf>
    <xf numFmtId="0" fontId="79" fillId="29" borderId="3" xfId="0" applyFont="1" applyFill="1" applyBorder="1" applyAlignment="1">
      <alignment horizontal="center" vertical="center"/>
    </xf>
    <xf numFmtId="0" fontId="5" fillId="29" borderId="3" xfId="0" applyFont="1" applyFill="1" applyBorder="1" applyAlignment="1">
      <alignment horizontal="center" vertical="center" wrapText="1"/>
    </xf>
    <xf numFmtId="0" fontId="79" fillId="29" borderId="3" xfId="0" applyFont="1" applyFill="1" applyBorder="1" applyAlignment="1">
      <alignment horizontal="center" vertical="center" wrapText="1"/>
    </xf>
    <xf numFmtId="0" fontId="79" fillId="29" borderId="3" xfId="0" applyFont="1" applyFill="1" applyBorder="1" applyAlignment="1">
      <alignment horizontal="left" vertical="center" wrapText="1"/>
    </xf>
    <xf numFmtId="49" fontId="79" fillId="29" borderId="3" xfId="0" applyNumberFormat="1" applyFont="1" applyFill="1" applyBorder="1" applyAlignment="1">
      <alignment horizontal="left" vertical="center" wrapText="1"/>
    </xf>
    <xf numFmtId="0" fontId="79" fillId="29" borderId="14" xfId="0" applyFont="1" applyFill="1" applyBorder="1" applyAlignment="1">
      <alignment horizontal="center" vertical="center" wrapText="1"/>
    </xf>
    <xf numFmtId="172" fontId="85" fillId="29" borderId="3" xfId="0" applyNumberFormat="1" applyFont="1" applyFill="1" applyBorder="1" applyAlignment="1">
      <alignment horizontal="center" vertical="center" wrapText="1"/>
    </xf>
    <xf numFmtId="0" fontId="5" fillId="29" borderId="0" xfId="0" applyFont="1" applyFill="1" applyBorder="1" applyAlignment="1">
      <alignment horizontal="left" vertical="center"/>
    </xf>
    <xf numFmtId="0" fontId="5" fillId="29" borderId="0" xfId="0" applyFont="1" applyFill="1" applyAlignment="1">
      <alignment horizontal="center" vertical="center"/>
    </xf>
    <xf numFmtId="0" fontId="79" fillId="29" borderId="3" xfId="0" applyFont="1" applyFill="1" applyBorder="1" applyAlignment="1">
      <alignment horizontal="center" vertical="center" wrapText="1"/>
    </xf>
    <xf numFmtId="0" fontId="79" fillId="29" borderId="3" xfId="0" applyFont="1" applyFill="1" applyBorder="1" applyAlignment="1">
      <alignment horizontal="center" vertical="center"/>
    </xf>
    <xf numFmtId="0" fontId="5" fillId="29" borderId="0" xfId="0" applyFont="1" applyFill="1" applyBorder="1" applyAlignment="1">
      <alignment horizontal="center" vertical="center"/>
    </xf>
    <xf numFmtId="0" fontId="5" fillId="29" borderId="0" xfId="0" applyFont="1" applyFill="1" applyBorder="1" applyAlignment="1">
      <alignment vertical="center"/>
    </xf>
    <xf numFmtId="0" fontId="79" fillId="29" borderId="14" xfId="0" applyFont="1" applyFill="1" applyBorder="1" applyAlignment="1">
      <alignment horizontal="center" vertical="center" wrapText="1" shrinkToFit="1"/>
    </xf>
    <xf numFmtId="0" fontId="5" fillId="29" borderId="0" xfId="0" applyFont="1" applyFill="1" applyAlignment="1">
      <alignment horizontal="center" vertical="center"/>
    </xf>
    <xf numFmtId="0" fontId="79" fillId="29" borderId="3" xfId="0" applyFont="1" applyFill="1" applyBorder="1" applyAlignment="1">
      <alignment horizontal="center" vertical="center" wrapText="1"/>
    </xf>
    <xf numFmtId="0" fontId="79" fillId="29" borderId="3" xfId="0" applyFont="1" applyFill="1" applyBorder="1" applyAlignment="1">
      <alignment horizontal="center" vertical="center"/>
    </xf>
    <xf numFmtId="0" fontId="4" fillId="29" borderId="0" xfId="0" applyFont="1" applyFill="1" applyBorder="1" applyAlignment="1">
      <alignment horizontal="center" vertical="center" wrapText="1"/>
    </xf>
    <xf numFmtId="169" fontId="5" fillId="29" borderId="0" xfId="0" applyNumberFormat="1" applyFont="1" applyFill="1" applyBorder="1" applyAlignment="1">
      <alignment horizontal="center" vertical="center" wrapText="1"/>
    </xf>
    <xf numFmtId="0" fontId="5" fillId="29" borderId="0" xfId="0" applyFont="1" applyFill="1" applyBorder="1" applyAlignment="1">
      <alignment horizontal="center" vertical="center"/>
    </xf>
    <xf numFmtId="169" fontId="79" fillId="29" borderId="0" xfId="0" applyNumberFormat="1" applyFont="1" applyFill="1" applyBorder="1" applyAlignment="1">
      <alignment horizontal="center" vertical="center" wrapText="1"/>
    </xf>
    <xf numFmtId="0" fontId="4" fillId="29" borderId="0" xfId="0" applyFont="1" applyFill="1" applyBorder="1" applyAlignment="1">
      <alignment horizontal="center" vertical="center"/>
    </xf>
    <xf numFmtId="176" fontId="73" fillId="29" borderId="3" xfId="0" applyNumberFormat="1" applyFont="1" applyFill="1" applyBorder="1" applyAlignment="1">
      <alignment horizontal="center" vertical="center" wrapText="1"/>
    </xf>
    <xf numFmtId="176" fontId="79" fillId="29" borderId="3" xfId="0" applyNumberFormat="1" applyFont="1" applyFill="1" applyBorder="1" applyAlignment="1">
      <alignment horizontal="center" vertical="center" wrapText="1"/>
    </xf>
    <xf numFmtId="0" fontId="5" fillId="29" borderId="3" xfId="0" applyFont="1" applyFill="1" applyBorder="1" applyAlignment="1">
      <alignment horizontal="center" vertical="center" wrapText="1"/>
    </xf>
    <xf numFmtId="3" fontId="79" fillId="29" borderId="3" xfId="0" applyNumberFormat="1" applyFont="1" applyFill="1" applyBorder="1" applyAlignment="1">
      <alignment horizontal="center" vertical="center" wrapText="1"/>
    </xf>
    <xf numFmtId="0" fontId="79" fillId="29" borderId="13" xfId="0" applyFont="1" applyFill="1" applyBorder="1" applyAlignment="1">
      <alignment horizontal="center" vertical="center"/>
    </xf>
    <xf numFmtId="3" fontId="79" fillId="29" borderId="3" xfId="0" applyNumberFormat="1" applyFont="1" applyFill="1" applyBorder="1" applyAlignment="1">
      <alignment horizontal="center" vertical="center" wrapText="1" shrinkToFit="1"/>
    </xf>
    <xf numFmtId="0" fontId="79" fillId="29" borderId="3" xfId="0" applyFont="1" applyFill="1" applyBorder="1" applyAlignment="1">
      <alignment horizontal="center" vertical="center" wrapText="1" shrinkToFit="1"/>
    </xf>
    <xf numFmtId="0" fontId="79" fillId="29" borderId="0" xfId="0" applyFont="1" applyFill="1" applyAlignment="1">
      <alignment horizontal="right" vertical="center"/>
    </xf>
    <xf numFmtId="0" fontId="79" fillId="29" borderId="15" xfId="0" applyFont="1" applyFill="1" applyBorder="1" applyAlignment="1">
      <alignment vertical="center"/>
    </xf>
    <xf numFmtId="0" fontId="5" fillId="29" borderId="0" xfId="0" applyFont="1" applyFill="1" applyAlignment="1">
      <alignment horizontal="left" vertical="center"/>
    </xf>
    <xf numFmtId="0" fontId="79" fillId="29" borderId="19" xfId="182" applyFont="1" applyFill="1" applyBorder="1" applyAlignment="1">
      <alignment horizontal="left" vertical="center" wrapText="1"/>
      <protection locked="0"/>
    </xf>
    <xf numFmtId="0" fontId="79" fillId="29" borderId="19" xfId="0" applyFont="1" applyFill="1" applyBorder="1" applyAlignment="1">
      <alignment horizontal="center" vertical="center" wrapText="1"/>
    </xf>
    <xf numFmtId="0" fontId="4" fillId="29" borderId="0" xfId="0" applyFont="1" applyFill="1" applyBorder="1" applyAlignment="1" applyProtection="1">
      <alignment horizontal="left" vertical="center"/>
      <protection locked="0"/>
    </xf>
    <xf numFmtId="0" fontId="5" fillId="29" borderId="0" xfId="0" applyFont="1" applyFill="1" applyBorder="1" applyAlignment="1">
      <alignment vertical="center" wrapText="1"/>
    </xf>
    <xf numFmtId="0" fontId="78" fillId="29" borderId="0" xfId="0" applyFont="1" applyFill="1" applyBorder="1" applyAlignment="1">
      <alignment horizontal="center" wrapText="1"/>
    </xf>
    <xf numFmtId="0" fontId="76" fillId="29" borderId="0" xfId="0" quotePrefix="1" applyFont="1" applyFill="1" applyBorder="1" applyAlignment="1">
      <alignment horizontal="center"/>
    </xf>
    <xf numFmtId="0" fontId="5" fillId="29" borderId="0" xfId="0" applyFont="1" applyFill="1" applyBorder="1" applyAlignment="1"/>
    <xf numFmtId="0" fontId="5" fillId="29" borderId="0" xfId="0" applyFont="1" applyFill="1" applyBorder="1" applyAlignment="1">
      <alignment horizontal="center" vertical="top"/>
    </xf>
    <xf numFmtId="0" fontId="5" fillId="29" borderId="0" xfId="0" applyFont="1" applyFill="1" applyBorder="1" applyAlignment="1">
      <alignment vertical="top"/>
    </xf>
    <xf numFmtId="0" fontId="5" fillId="29" borderId="0" xfId="0" applyFont="1" applyFill="1" applyBorder="1" applyAlignment="1">
      <alignment horizontal="center" vertical="top"/>
    </xf>
    <xf numFmtId="0" fontId="5" fillId="29" borderId="0" xfId="0" applyFont="1" applyFill="1" applyAlignment="1">
      <alignment horizontal="center" vertical="top"/>
    </xf>
    <xf numFmtId="0" fontId="5" fillId="29" borderId="0" xfId="0" applyFont="1" applyFill="1" applyAlignment="1">
      <alignment vertical="top"/>
    </xf>
    <xf numFmtId="0" fontId="79" fillId="29" borderId="17" xfId="0" applyFont="1" applyFill="1" applyBorder="1" applyAlignment="1">
      <alignment vertical="center" wrapText="1"/>
    </xf>
    <xf numFmtId="0" fontId="87" fillId="29" borderId="0" xfId="0" applyFont="1" applyFill="1" applyBorder="1" applyAlignment="1" applyProtection="1">
      <alignment horizontal="left" vertical="center" wrapText="1"/>
      <protection locked="0"/>
    </xf>
    <xf numFmtId="0" fontId="87" fillId="29" borderId="0" xfId="0" quotePrefix="1" applyFont="1" applyFill="1" applyBorder="1" applyAlignment="1">
      <alignment horizontal="center" vertical="center"/>
    </xf>
    <xf numFmtId="172" fontId="87" fillId="29" borderId="0" xfId="0" applyNumberFormat="1" applyFont="1" applyFill="1" applyBorder="1" applyAlignment="1">
      <alignment horizontal="center" vertical="center" wrapText="1"/>
    </xf>
    <xf numFmtId="172" fontId="79" fillId="29" borderId="0" xfId="0" applyNumberFormat="1" applyFont="1" applyFill="1" applyBorder="1" applyAlignment="1">
      <alignment horizontal="center" vertical="center" wrapText="1"/>
    </xf>
    <xf numFmtId="178" fontId="79" fillId="29" borderId="0" xfId="0" applyNumberFormat="1" applyFont="1" applyFill="1" applyBorder="1" applyAlignment="1">
      <alignment horizontal="right" vertical="center" wrapText="1"/>
    </xf>
    <xf numFmtId="0" fontId="80" fillId="29" borderId="0" xfId="0" applyFont="1" applyFill="1" applyBorder="1" applyAlignment="1">
      <alignment horizontal="center" wrapText="1"/>
    </xf>
    <xf numFmtId="0" fontId="79" fillId="29" borderId="0" xfId="0" quotePrefix="1" applyFont="1" applyFill="1" applyBorder="1" applyAlignment="1">
      <alignment horizontal="center"/>
    </xf>
    <xf numFmtId="169" fontId="79" fillId="29" borderId="0" xfId="0" quotePrefix="1" applyNumberFormat="1" applyFont="1" applyFill="1" applyBorder="1" applyAlignment="1">
      <alignment wrapText="1"/>
    </xf>
    <xf numFmtId="0" fontId="79" fillId="29" borderId="0" xfId="0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Alignment="1">
      <alignment vertical="top"/>
    </xf>
    <xf numFmtId="0" fontId="11" fillId="29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96" fillId="29" borderId="0" xfId="0" applyFont="1" applyFill="1" applyBorder="1" applyAlignment="1">
      <alignment horizontal="center" wrapText="1"/>
    </xf>
    <xf numFmtId="0" fontId="9" fillId="29" borderId="0" xfId="0" quotePrefix="1" applyFont="1" applyFill="1" applyBorder="1" applyAlignment="1">
      <alignment horizontal="center"/>
    </xf>
    <xf numFmtId="169" fontId="9" fillId="29" borderId="0" xfId="0" applyNumberFormat="1" applyFont="1" applyFill="1" applyBorder="1" applyAlignment="1">
      <alignment wrapText="1"/>
    </xf>
    <xf numFmtId="0" fontId="9" fillId="29" borderId="0" xfId="0" applyFont="1" applyFill="1" applyBorder="1" applyAlignment="1"/>
    <xf numFmtId="0" fontId="9" fillId="0" borderId="0" xfId="0" applyFont="1" applyFill="1" applyBorder="1" applyAlignment="1"/>
    <xf numFmtId="0" fontId="11" fillId="29" borderId="0" xfId="0" applyFont="1" applyFill="1" applyBorder="1" applyAlignment="1">
      <alignment horizontal="center" vertical="center"/>
    </xf>
    <xf numFmtId="0" fontId="11" fillId="29" borderId="0" xfId="0" applyFont="1" applyFill="1" applyAlignment="1">
      <alignment vertical="center"/>
    </xf>
    <xf numFmtId="0" fontId="5" fillId="29" borderId="0" xfId="246" applyFont="1" applyFill="1" applyBorder="1" applyAlignment="1">
      <alignment vertical="center"/>
    </xf>
    <xf numFmtId="0" fontId="4" fillId="29" borderId="0" xfId="246" applyFont="1" applyFill="1" applyBorder="1" applyAlignment="1">
      <alignment horizontal="right" vertical="center"/>
    </xf>
    <xf numFmtId="0" fontId="4" fillId="29" borderId="0" xfId="246" applyFont="1" applyFill="1" applyBorder="1" applyAlignment="1">
      <alignment vertical="center"/>
    </xf>
    <xf numFmtId="0" fontId="77" fillId="29" borderId="0" xfId="0" applyFont="1" applyFill="1" applyBorder="1" applyAlignment="1">
      <alignment horizontal="center" wrapText="1"/>
    </xf>
    <xf numFmtId="0" fontId="5" fillId="29" borderId="0" xfId="0" quotePrefix="1" applyFont="1" applyFill="1" applyBorder="1" applyAlignment="1">
      <alignment horizontal="center"/>
    </xf>
    <xf numFmtId="169" fontId="5" fillId="29" borderId="0" xfId="0" quotePrefix="1" applyNumberFormat="1" applyFont="1" applyFill="1" applyBorder="1" applyAlignment="1">
      <alignment wrapText="1"/>
    </xf>
    <xf numFmtId="0" fontId="9" fillId="29" borderId="0" xfId="0" applyFont="1" applyFill="1" applyBorder="1" applyAlignment="1">
      <alignment vertical="top"/>
    </xf>
    <xf numFmtId="0" fontId="9" fillId="29" borderId="0" xfId="0" applyFont="1" applyFill="1" applyAlignment="1">
      <alignment vertical="top"/>
    </xf>
    <xf numFmtId="0" fontId="73" fillId="29" borderId="0" xfId="0" applyFont="1" applyFill="1" applyAlignment="1">
      <alignment horizontal="right" vertical="center"/>
    </xf>
    <xf numFmtId="0" fontId="14" fillId="29" borderId="0" xfId="246" applyFont="1" applyFill="1"/>
    <xf numFmtId="0" fontId="4" fillId="29" borderId="0" xfId="0" applyFont="1" applyFill="1" applyAlignment="1">
      <alignment vertical="center"/>
    </xf>
    <xf numFmtId="169" fontId="73" fillId="29" borderId="0" xfId="0" quotePrefix="1" applyNumberFormat="1" applyFont="1" applyFill="1" applyBorder="1" applyAlignment="1">
      <alignment wrapText="1"/>
    </xf>
    <xf numFmtId="0" fontId="73" fillId="29" borderId="0" xfId="0" applyFont="1" applyFill="1" applyBorder="1" applyAlignment="1"/>
    <xf numFmtId="0" fontId="80" fillId="29" borderId="0" xfId="0" applyFont="1" applyFill="1" applyBorder="1" applyAlignment="1">
      <alignment horizontal="center"/>
    </xf>
    <xf numFmtId="0" fontId="90" fillId="29" borderId="0" xfId="0" applyFont="1" applyFill="1" applyBorder="1" applyAlignment="1"/>
    <xf numFmtId="169" fontId="5" fillId="29" borderId="0" xfId="0" applyNumberFormat="1" applyFont="1" applyFill="1" applyBorder="1" applyAlignment="1">
      <alignment wrapText="1"/>
    </xf>
    <xf numFmtId="0" fontId="9" fillId="29" borderId="0" xfId="0" applyFont="1" applyFill="1" applyBorder="1" applyAlignment="1">
      <alignment horizontal="center" vertical="center" wrapText="1"/>
    </xf>
    <xf numFmtId="0" fontId="5" fillId="29" borderId="0" xfId="0" applyFont="1" applyFill="1" applyBorder="1" applyAlignment="1">
      <alignment horizontal="center" wrapText="1"/>
    </xf>
    <xf numFmtId="0" fontId="9" fillId="29" borderId="0" xfId="0" applyFont="1" applyFill="1" applyBorder="1" applyAlignment="1">
      <alignment horizontal="center" vertical="center"/>
    </xf>
    <xf numFmtId="0" fontId="9" fillId="29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4" fillId="29" borderId="0" xfId="0" applyFont="1" applyFill="1" applyBorder="1" applyAlignment="1">
      <alignment horizontal="left" vertical="center" wrapText="1"/>
    </xf>
    <xf numFmtId="0" fontId="4" fillId="29" borderId="13" xfId="0" applyFont="1" applyFill="1" applyBorder="1" applyAlignment="1">
      <alignment horizontal="left" vertical="center" wrapText="1"/>
    </xf>
    <xf numFmtId="0" fontId="5" fillId="29" borderId="13" xfId="0" applyFont="1" applyFill="1" applyBorder="1" applyAlignment="1">
      <alignment horizontal="right" vertical="center" wrapText="1"/>
    </xf>
    <xf numFmtId="0" fontId="73" fillId="29" borderId="0" xfId="0" applyFont="1" applyFill="1" applyBorder="1" applyAlignment="1">
      <alignment horizontal="right"/>
    </xf>
    <xf numFmtId="168" fontId="73" fillId="29" borderId="0" xfId="0" applyNumberFormat="1" applyFont="1" applyFill="1" applyBorder="1" applyAlignment="1">
      <alignment horizontal="right"/>
    </xf>
    <xf numFmtId="0" fontId="79" fillId="29" borderId="0" xfId="0" applyFont="1" applyFill="1" applyAlignment="1"/>
    <xf numFmtId="0" fontId="5" fillId="29" borderId="0" xfId="0" applyFont="1" applyFill="1" applyAlignment="1"/>
    <xf numFmtId="0" fontId="4" fillId="29" borderId="0" xfId="0" applyFont="1" applyFill="1" applyBorder="1" applyAlignment="1">
      <alignment horizontal="left" vertical="top"/>
    </xf>
    <xf numFmtId="0" fontId="4" fillId="29" borderId="3" xfId="0" quotePrefix="1" applyNumberFormat="1" applyFont="1" applyFill="1" applyBorder="1" applyAlignment="1">
      <alignment horizontal="center" vertical="center"/>
    </xf>
    <xf numFmtId="0" fontId="98" fillId="0" borderId="0" xfId="0" applyFont="1" applyAlignment="1">
      <alignment vertical="top"/>
    </xf>
    <xf numFmtId="0" fontId="9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vertical="top"/>
    </xf>
    <xf numFmtId="3" fontId="79" fillId="29" borderId="3" xfId="0" applyNumberFormat="1" applyFont="1" applyFill="1" applyBorder="1" applyAlignment="1">
      <alignment horizontal="center" vertical="center" wrapText="1"/>
    </xf>
    <xf numFmtId="172" fontId="5" fillId="29" borderId="0" xfId="0" applyNumberFormat="1" applyFont="1" applyFill="1" applyBorder="1" applyAlignment="1">
      <alignment horizontal="right" vertical="center"/>
    </xf>
    <xf numFmtId="3" fontId="79" fillId="29" borderId="3" xfId="0" applyNumberFormat="1" applyFont="1" applyFill="1" applyBorder="1" applyAlignment="1">
      <alignment horizontal="center" vertical="center" wrapText="1"/>
    </xf>
    <xf numFmtId="0" fontId="79" fillId="29" borderId="17" xfId="0" applyFont="1" applyFill="1" applyBorder="1" applyAlignment="1">
      <alignment vertical="center"/>
    </xf>
    <xf numFmtId="0" fontId="79" fillId="29" borderId="16" xfId="0" applyFont="1" applyFill="1" applyBorder="1" applyAlignment="1">
      <alignment vertical="center"/>
    </xf>
    <xf numFmtId="0" fontId="79" fillId="29" borderId="3" xfId="0" applyFont="1" applyFill="1" applyBorder="1" applyAlignment="1">
      <alignment horizontal="left" vertical="center"/>
    </xf>
    <xf numFmtId="0" fontId="79" fillId="29" borderId="3" xfId="0" applyFont="1" applyFill="1" applyBorder="1" applyAlignment="1">
      <alignment vertical="center"/>
    </xf>
    <xf numFmtId="0" fontId="79" fillId="29" borderId="36" xfId="0" applyFont="1" applyFill="1" applyBorder="1" applyAlignment="1">
      <alignment vertical="center"/>
    </xf>
    <xf numFmtId="168" fontId="79" fillId="29" borderId="3" xfId="0" applyNumberFormat="1" applyFont="1" applyFill="1" applyBorder="1" applyAlignment="1">
      <alignment horizontal="right" vertical="center"/>
    </xf>
    <xf numFmtId="168" fontId="73" fillId="29" borderId="3" xfId="0" applyNumberFormat="1" applyFont="1" applyFill="1" applyBorder="1" applyAlignment="1">
      <alignment horizontal="right" vertical="center"/>
    </xf>
    <xf numFmtId="0" fontId="4" fillId="30" borderId="0" xfId="0" applyFont="1" applyFill="1" applyBorder="1" applyAlignment="1">
      <alignment vertical="center"/>
    </xf>
    <xf numFmtId="0" fontId="79" fillId="0" borderId="3" xfId="0" applyFont="1" applyFill="1" applyBorder="1" applyAlignment="1">
      <alignment horizontal="left" vertical="center" wrapText="1"/>
    </xf>
    <xf numFmtId="0" fontId="79" fillId="0" borderId="3" xfId="0" quotePrefix="1" applyFont="1" applyFill="1" applyBorder="1" applyAlignment="1">
      <alignment horizontal="center" vertical="center"/>
    </xf>
    <xf numFmtId="172" fontId="79" fillId="0" borderId="3" xfId="0" applyNumberFormat="1" applyFont="1" applyFill="1" applyBorder="1" applyAlignment="1">
      <alignment horizontal="center" vertical="center" wrapText="1"/>
    </xf>
    <xf numFmtId="49" fontId="79" fillId="0" borderId="3" xfId="0" quotePrefix="1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178" fontId="85" fillId="0" borderId="3" xfId="0" applyNumberFormat="1" applyFont="1" applyFill="1" applyBorder="1" applyAlignment="1">
      <alignment horizontal="center" vertical="center" wrapText="1"/>
    </xf>
    <xf numFmtId="0" fontId="79" fillId="29" borderId="3" xfId="0" applyFont="1" applyFill="1" applyBorder="1" applyAlignment="1">
      <alignment horizontal="center" vertical="center" wrapText="1"/>
    </xf>
    <xf numFmtId="0" fontId="73" fillId="29" borderId="3" xfId="0" applyFont="1" applyFill="1" applyBorder="1" applyAlignment="1">
      <alignment horizontal="left" vertical="center" wrapText="1"/>
    </xf>
    <xf numFmtId="0" fontId="79" fillId="29" borderId="3" xfId="0" applyFont="1" applyFill="1" applyBorder="1" applyAlignment="1">
      <alignment horizontal="left" vertical="center" wrapText="1"/>
    </xf>
    <xf numFmtId="0" fontId="5" fillId="29" borderId="0" xfId="0" applyFont="1" applyFill="1" applyAlignment="1">
      <alignment vertical="center"/>
    </xf>
    <xf numFmtId="0" fontId="94" fillId="22" borderId="3" xfId="0" applyFont="1" applyFill="1" applyBorder="1" applyAlignment="1">
      <alignment horizontal="left" vertical="center" wrapText="1"/>
    </xf>
    <xf numFmtId="0" fontId="93" fillId="22" borderId="3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vertical="center"/>
    </xf>
    <xf numFmtId="0" fontId="95" fillId="22" borderId="3" xfId="0" applyFont="1" applyFill="1" applyBorder="1" applyAlignment="1">
      <alignment horizontal="center" vertical="center" wrapText="1"/>
    </xf>
    <xf numFmtId="178" fontId="95" fillId="29" borderId="3" xfId="0" applyNumberFormat="1" applyFont="1" applyFill="1" applyBorder="1" applyAlignment="1">
      <alignment horizontal="center" vertical="center" wrapText="1"/>
    </xf>
    <xf numFmtId="0" fontId="95" fillId="0" borderId="3" xfId="0" applyFont="1" applyBorder="1" applyAlignment="1">
      <alignment horizontal="left" vertical="center" wrapText="1"/>
    </xf>
    <xf numFmtId="0" fontId="99" fillId="0" borderId="0" xfId="0" applyFont="1" applyFill="1" applyBorder="1" applyAlignment="1">
      <alignment vertical="center"/>
    </xf>
    <xf numFmtId="0" fontId="100" fillId="29" borderId="0" xfId="0" applyFont="1" applyFill="1" applyBorder="1" applyAlignment="1">
      <alignment horizontal="center" vertical="center" wrapText="1"/>
    </xf>
    <xf numFmtId="0" fontId="72" fillId="29" borderId="0" xfId="0" quotePrefix="1" applyFont="1" applyFill="1" applyBorder="1" applyAlignment="1">
      <alignment horizontal="center" vertical="center"/>
    </xf>
    <xf numFmtId="169" fontId="72" fillId="29" borderId="0" xfId="0" applyNumberFormat="1" applyFont="1" applyFill="1" applyBorder="1" applyAlignment="1">
      <alignment horizontal="center" vertical="center" wrapText="1"/>
    </xf>
    <xf numFmtId="0" fontId="72" fillId="29" borderId="0" xfId="0" applyFont="1" applyFill="1" applyBorder="1" applyAlignment="1">
      <alignment horizontal="center" vertical="center"/>
    </xf>
    <xf numFmtId="0" fontId="72" fillId="29" borderId="0" xfId="0" applyFont="1" applyFill="1" applyBorder="1" applyAlignment="1">
      <alignment vertical="center"/>
    </xf>
    <xf numFmtId="0" fontId="95" fillId="22" borderId="0" xfId="0" applyFont="1" applyFill="1" applyBorder="1" applyAlignment="1">
      <alignment horizontal="left" vertical="center" wrapText="1"/>
    </xf>
    <xf numFmtId="0" fontId="95" fillId="22" borderId="0" xfId="0" applyFont="1" applyFill="1" applyBorder="1" applyAlignment="1">
      <alignment horizontal="center" vertical="center" wrapText="1"/>
    </xf>
    <xf numFmtId="178" fontId="95" fillId="29" borderId="0" xfId="0" applyNumberFormat="1" applyFont="1" applyFill="1" applyBorder="1" applyAlignment="1">
      <alignment horizontal="center" vertical="center" wrapText="1"/>
    </xf>
    <xf numFmtId="178" fontId="93" fillId="29" borderId="0" xfId="0" applyNumberFormat="1" applyFont="1" applyFill="1" applyBorder="1" applyAlignment="1">
      <alignment horizontal="center" vertical="center" wrapText="1"/>
    </xf>
    <xf numFmtId="0" fontId="9" fillId="29" borderId="0" xfId="0" applyFont="1" applyFill="1" applyBorder="1" applyAlignment="1">
      <alignment horizontal="center" vertical="top"/>
    </xf>
    <xf numFmtId="0" fontId="5" fillId="29" borderId="3" xfId="246" applyFont="1" applyFill="1" applyBorder="1" applyAlignment="1">
      <alignment horizontal="center" vertical="center"/>
    </xf>
    <xf numFmtId="0" fontId="5" fillId="29" borderId="3" xfId="246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29" borderId="3" xfId="0" applyFont="1" applyFill="1" applyBorder="1" applyAlignment="1">
      <alignment horizontal="center" vertical="center" wrapText="1"/>
    </xf>
    <xf numFmtId="0" fontId="5" fillId="29" borderId="0" xfId="0" applyFont="1" applyFill="1" applyAlignment="1">
      <alignment vertical="center"/>
    </xf>
    <xf numFmtId="178" fontId="73" fillId="29" borderId="3" xfId="0" applyNumberFormat="1" applyFont="1" applyFill="1" applyBorder="1" applyAlignment="1">
      <alignment horizontal="center" vertical="center" wrapText="1"/>
    </xf>
    <xf numFmtId="178" fontId="73" fillId="0" borderId="3" xfId="0" applyNumberFormat="1" applyFont="1" applyFill="1" applyBorder="1" applyAlignment="1">
      <alignment vertical="center" wrapText="1"/>
    </xf>
    <xf numFmtId="0" fontId="73" fillId="29" borderId="17" xfId="0" applyFont="1" applyFill="1" applyBorder="1" applyAlignment="1">
      <alignment horizontal="center" vertical="center" wrapText="1"/>
    </xf>
    <xf numFmtId="0" fontId="73" fillId="29" borderId="3" xfId="0" applyFont="1" applyFill="1" applyBorder="1" applyAlignment="1">
      <alignment horizontal="left" vertical="center" wrapText="1"/>
    </xf>
    <xf numFmtId="0" fontId="4" fillId="29" borderId="0" xfId="0" applyFont="1" applyFill="1" applyBorder="1" applyAlignment="1">
      <alignment horizontal="center" vertical="center" wrapText="1"/>
    </xf>
    <xf numFmtId="0" fontId="11" fillId="29" borderId="0" xfId="0" applyFont="1" applyFill="1" applyBorder="1" applyAlignment="1">
      <alignment horizontal="center" vertical="center"/>
    </xf>
    <xf numFmtId="0" fontId="5" fillId="29" borderId="0" xfId="0" applyFont="1" applyFill="1" applyAlignment="1">
      <alignment horizontal="center" vertical="center"/>
    </xf>
    <xf numFmtId="0" fontId="79" fillId="29" borderId="3" xfId="0" applyFont="1" applyFill="1" applyBorder="1" applyAlignment="1">
      <alignment horizontal="left" vertical="center" wrapText="1"/>
    </xf>
    <xf numFmtId="0" fontId="5" fillId="29" borderId="3" xfId="0" applyFont="1" applyFill="1" applyBorder="1" applyAlignment="1">
      <alignment horizontal="center" vertical="center" wrapText="1"/>
    </xf>
    <xf numFmtId="0" fontId="5" fillId="29" borderId="0" xfId="0" applyFont="1" applyFill="1" applyAlignment="1">
      <alignment vertical="center"/>
    </xf>
    <xf numFmtId="0" fontId="5" fillId="29" borderId="0" xfId="0" applyFont="1" applyFill="1" applyBorder="1" applyAlignment="1">
      <alignment horizontal="center" vertical="center"/>
    </xf>
    <xf numFmtId="0" fontId="90" fillId="22" borderId="3" xfId="0" applyFont="1" applyFill="1" applyBorder="1" applyAlignment="1">
      <alignment horizontal="left" vertical="center" wrapText="1"/>
    </xf>
    <xf numFmtId="0" fontId="90" fillId="22" borderId="3" xfId="0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8" fontId="4" fillId="0" borderId="3" xfId="0" applyNumberFormat="1" applyFont="1" applyFill="1" applyBorder="1" applyAlignment="1">
      <alignment horizontal="center" vertical="center" wrapText="1"/>
    </xf>
    <xf numFmtId="178" fontId="4" fillId="29" borderId="3" xfId="207" applyNumberFormat="1" applyFont="1" applyFill="1" applyBorder="1" applyAlignment="1">
      <alignment horizontal="right" vertical="center" wrapText="1"/>
    </xf>
    <xf numFmtId="0" fontId="79" fillId="29" borderId="17" xfId="0" applyFont="1" applyFill="1" applyBorder="1" applyAlignment="1">
      <alignment horizontal="left" vertical="center" wrapText="1"/>
    </xf>
    <xf numFmtId="0" fontId="79" fillId="29" borderId="3" xfId="0" applyFont="1" applyFill="1" applyBorder="1" applyAlignment="1">
      <alignment horizontal="center" vertical="center"/>
    </xf>
    <xf numFmtId="0" fontId="9" fillId="29" borderId="0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center" wrapText="1"/>
    </xf>
    <xf numFmtId="0" fontId="79" fillId="29" borderId="15" xfId="0" applyFont="1" applyFill="1" applyBorder="1" applyAlignment="1">
      <alignment horizontal="left" vertical="center" wrapText="1"/>
    </xf>
    <xf numFmtId="0" fontId="79" fillId="29" borderId="16" xfId="0" applyFont="1" applyFill="1" applyBorder="1" applyAlignment="1">
      <alignment horizontal="left" vertical="center" wrapText="1"/>
    </xf>
    <xf numFmtId="176" fontId="73" fillId="29" borderId="3" xfId="0" applyNumberFormat="1" applyFont="1" applyFill="1" applyBorder="1" applyAlignment="1">
      <alignment horizontal="center" vertical="center" wrapText="1"/>
    </xf>
    <xf numFmtId="176" fontId="79" fillId="29" borderId="3" xfId="0" applyNumberFormat="1" applyFont="1" applyFill="1" applyBorder="1" applyAlignment="1">
      <alignment horizontal="center" vertical="center" wrapText="1"/>
    </xf>
    <xf numFmtId="0" fontId="5" fillId="29" borderId="3" xfId="0" applyFont="1" applyFill="1" applyBorder="1" applyAlignment="1">
      <alignment horizontal="center" vertical="center" wrapText="1"/>
    </xf>
    <xf numFmtId="0" fontId="79" fillId="29" borderId="3" xfId="0" applyFont="1" applyFill="1" applyBorder="1" applyAlignment="1">
      <alignment horizontal="left" vertical="center" wrapText="1"/>
    </xf>
    <xf numFmtId="0" fontId="5" fillId="29" borderId="0" xfId="0" applyFont="1" applyFill="1" applyAlignment="1">
      <alignment vertical="center"/>
    </xf>
    <xf numFmtId="3" fontId="79" fillId="29" borderId="3" xfId="0" applyNumberFormat="1" applyFont="1" applyFill="1" applyBorder="1" applyAlignment="1">
      <alignment horizontal="center" vertical="center" wrapText="1"/>
    </xf>
    <xf numFmtId="49" fontId="79" fillId="0" borderId="3" xfId="0" applyNumberFormat="1" applyFont="1" applyFill="1" applyBorder="1" applyAlignment="1">
      <alignment horizontal="left" vertical="center" wrapText="1"/>
    </xf>
    <xf numFmtId="3" fontId="79" fillId="29" borderId="3" xfId="0" applyNumberFormat="1" applyFont="1" applyFill="1" applyBorder="1" applyAlignment="1">
      <alignment horizontal="center" vertical="center" wrapText="1" shrinkToFit="1"/>
    </xf>
    <xf numFmtId="0" fontId="79" fillId="29" borderId="15" xfId="0" applyNumberFormat="1" applyFont="1" applyFill="1" applyBorder="1" applyAlignment="1">
      <alignment horizontal="left" vertical="center" wrapText="1" shrinkToFit="1"/>
    </xf>
    <xf numFmtId="0" fontId="79" fillId="29" borderId="17" xfId="0" applyNumberFormat="1" applyFont="1" applyFill="1" applyBorder="1" applyAlignment="1">
      <alignment horizontal="left" vertical="center" wrapText="1" shrinkToFit="1"/>
    </xf>
    <xf numFmtId="0" fontId="79" fillId="29" borderId="16" xfId="0" applyNumberFormat="1" applyFont="1" applyFill="1" applyBorder="1" applyAlignment="1">
      <alignment horizontal="left" vertical="center" wrapText="1" shrinkToFit="1"/>
    </xf>
    <xf numFmtId="178" fontId="90" fillId="29" borderId="3" xfId="0" applyNumberFormat="1" applyFont="1" applyFill="1" applyBorder="1" applyAlignment="1">
      <alignment horizontal="center" vertical="center" wrapText="1"/>
    </xf>
    <xf numFmtId="0" fontId="9" fillId="29" borderId="0" xfId="0" applyFont="1" applyFill="1" applyBorder="1" applyAlignment="1">
      <alignment horizontal="left" vertical="center"/>
    </xf>
    <xf numFmtId="172" fontId="9" fillId="29" borderId="0" xfId="0" applyNumberFormat="1" applyFont="1" applyFill="1" applyBorder="1" applyAlignment="1">
      <alignment horizontal="center" vertical="center" wrapText="1"/>
    </xf>
    <xf numFmtId="0" fontId="73" fillId="0" borderId="19" xfId="0" quotePrefix="1" applyFont="1" applyFill="1" applyBorder="1" applyAlignment="1">
      <alignment horizontal="center" vertical="center"/>
    </xf>
    <xf numFmtId="178" fontId="86" fillId="0" borderId="3" xfId="0" applyNumberFormat="1" applyFont="1" applyFill="1" applyBorder="1" applyAlignment="1">
      <alignment horizontal="center" vertical="center" wrapText="1"/>
    </xf>
    <xf numFmtId="172" fontId="73" fillId="0" borderId="3" xfId="0" applyNumberFormat="1" applyFont="1" applyFill="1" applyBorder="1" applyAlignment="1">
      <alignment horizontal="center" vertical="center" wrapText="1"/>
    </xf>
    <xf numFmtId="178" fontId="87" fillId="0" borderId="3" xfId="0" applyNumberFormat="1" applyFont="1" applyFill="1" applyBorder="1" applyAlignment="1">
      <alignment horizontal="center" vertical="center" wrapText="1"/>
    </xf>
    <xf numFmtId="0" fontId="6" fillId="29" borderId="0" xfId="0" applyFont="1" applyFill="1" applyBorder="1" applyAlignment="1">
      <alignment vertical="center"/>
    </xf>
    <xf numFmtId="0" fontId="86" fillId="29" borderId="3" xfId="0" applyFont="1" applyFill="1" applyBorder="1" applyAlignment="1">
      <alignment horizontal="center" vertical="center" wrapText="1"/>
    </xf>
    <xf numFmtId="0" fontId="86" fillId="29" borderId="37" xfId="0" applyFont="1" applyFill="1" applyBorder="1" applyAlignment="1" applyProtection="1">
      <alignment horizontal="left" vertical="center" wrapText="1"/>
      <protection locked="0"/>
    </xf>
    <xf numFmtId="0" fontId="87" fillId="29" borderId="40" xfId="0" applyFont="1" applyFill="1" applyBorder="1" applyAlignment="1" applyProtection="1">
      <alignment horizontal="left" vertical="center" wrapText="1"/>
      <protection locked="0"/>
    </xf>
    <xf numFmtId="0" fontId="86" fillId="29" borderId="40" xfId="0" applyFont="1" applyFill="1" applyBorder="1" applyAlignment="1" applyProtection="1">
      <alignment horizontal="left" vertical="center" wrapText="1"/>
      <protection locked="0"/>
    </xf>
    <xf numFmtId="0" fontId="87" fillId="29" borderId="41" xfId="0" applyFont="1" applyFill="1" applyBorder="1" applyAlignment="1" applyProtection="1">
      <alignment horizontal="left" vertical="center" wrapText="1"/>
      <protection locked="0"/>
    </xf>
    <xf numFmtId="0" fontId="87" fillId="29" borderId="42" xfId="0" quotePrefix="1" applyFont="1" applyFill="1" applyBorder="1" applyAlignment="1">
      <alignment horizontal="center" vertical="center"/>
    </xf>
    <xf numFmtId="0" fontId="86" fillId="29" borderId="38" xfId="0" quotePrefix="1" applyNumberFormat="1" applyFont="1" applyFill="1" applyBorder="1" applyAlignment="1">
      <alignment horizontal="center" vertical="center"/>
    </xf>
    <xf numFmtId="0" fontId="73" fillId="29" borderId="3" xfId="0" applyFont="1" applyFill="1" applyBorder="1" applyAlignment="1" applyProtection="1">
      <alignment horizontal="left" vertical="center" wrapText="1"/>
      <protection locked="0"/>
    </xf>
    <xf numFmtId="0" fontId="79" fillId="29" borderId="14" xfId="0" quotePrefix="1" applyFont="1" applyFill="1" applyBorder="1" applyAlignment="1">
      <alignment horizontal="center" vertical="center"/>
    </xf>
    <xf numFmtId="0" fontId="79" fillId="29" borderId="3" xfId="0" applyFont="1" applyFill="1" applyBorder="1" applyAlignment="1" applyProtection="1">
      <alignment horizontal="left" vertical="center" wrapText="1"/>
      <protection locked="0"/>
    </xf>
    <xf numFmtId="0" fontId="73" fillId="29" borderId="19" xfId="0" applyFont="1" applyFill="1" applyBorder="1" applyAlignment="1" applyProtection="1">
      <alignment horizontal="left" vertical="center" wrapText="1"/>
      <protection locked="0"/>
    </xf>
    <xf numFmtId="0" fontId="79" fillId="29" borderId="3" xfId="0" quotePrefix="1" applyNumberFormat="1" applyFont="1" applyFill="1" applyBorder="1" applyAlignment="1">
      <alignment horizontal="center" vertical="center"/>
    </xf>
    <xf numFmtId="0" fontId="79" fillId="29" borderId="19" xfId="0" quotePrefix="1" applyNumberFormat="1" applyFont="1" applyFill="1" applyBorder="1" applyAlignment="1">
      <alignment horizontal="center" vertical="center"/>
    </xf>
    <xf numFmtId="0" fontId="93" fillId="0" borderId="3" xfId="0" applyFont="1" applyBorder="1" applyAlignment="1">
      <alignment horizontal="left" vertical="center" wrapText="1"/>
    </xf>
    <xf numFmtId="0" fontId="101" fillId="0" borderId="0" xfId="0" applyFont="1" applyFill="1" applyBorder="1" applyAlignment="1">
      <alignment vertical="center"/>
    </xf>
    <xf numFmtId="0" fontId="83" fillId="0" borderId="0" xfId="0" applyFont="1" applyFill="1" applyBorder="1" applyAlignment="1">
      <alignment vertical="center"/>
    </xf>
    <xf numFmtId="0" fontId="93" fillId="22" borderId="3" xfId="0" applyFont="1" applyFill="1" applyBorder="1" applyAlignment="1">
      <alignment horizontal="left" vertical="center" wrapText="1"/>
    </xf>
    <xf numFmtId="0" fontId="94" fillId="22" borderId="3" xfId="0" applyFont="1" applyFill="1" applyBorder="1" applyAlignment="1">
      <alignment horizontal="center" vertical="center" wrapText="1"/>
    </xf>
    <xf numFmtId="178" fontId="94" fillId="29" borderId="3" xfId="0" applyNumberFormat="1" applyFont="1" applyFill="1" applyBorder="1" applyAlignment="1">
      <alignment horizontal="center" vertical="center" wrapText="1"/>
    </xf>
    <xf numFmtId="0" fontId="9" fillId="22" borderId="3" xfId="0" applyFont="1" applyFill="1" applyBorder="1" applyAlignment="1">
      <alignment horizontal="center" vertical="center" wrapText="1" shrinkToFit="1"/>
    </xf>
    <xf numFmtId="0" fontId="0" fillId="29" borderId="0" xfId="0" applyFont="1" applyFill="1"/>
    <xf numFmtId="178" fontId="99" fillId="29" borderId="3" xfId="0" applyNumberFormat="1" applyFont="1" applyFill="1" applyBorder="1" applyAlignment="1">
      <alignment horizontal="center" vertical="center" wrapText="1"/>
    </xf>
    <xf numFmtId="178" fontId="84" fillId="29" borderId="3" xfId="0" applyNumberFormat="1" applyFont="1" applyFill="1" applyBorder="1" applyAlignment="1">
      <alignment horizontal="center" vertical="center" wrapText="1"/>
    </xf>
    <xf numFmtId="177" fontId="79" fillId="29" borderId="19" xfId="0" applyNumberFormat="1" applyFont="1" applyFill="1" applyBorder="1" applyAlignment="1">
      <alignment horizontal="center" vertical="center" wrapText="1"/>
    </xf>
    <xf numFmtId="177" fontId="79" fillId="29" borderId="19" xfId="0" applyNumberFormat="1" applyFont="1" applyFill="1" applyBorder="1" applyAlignment="1">
      <alignment horizontal="right" vertical="center" wrapText="1"/>
    </xf>
    <xf numFmtId="177" fontId="86" fillId="29" borderId="3" xfId="0" applyNumberFormat="1" applyFont="1" applyFill="1" applyBorder="1" applyAlignment="1">
      <alignment horizontal="center" vertical="center" wrapText="1"/>
    </xf>
    <xf numFmtId="177" fontId="73" fillId="29" borderId="19" xfId="0" applyNumberFormat="1" applyFont="1" applyFill="1" applyBorder="1" applyAlignment="1">
      <alignment horizontal="right" vertical="center" wrapText="1"/>
    </xf>
    <xf numFmtId="177" fontId="87" fillId="29" borderId="3" xfId="0" applyNumberFormat="1" applyFont="1" applyFill="1" applyBorder="1" applyAlignment="1">
      <alignment horizontal="center" vertical="center" wrapText="1"/>
    </xf>
    <xf numFmtId="177" fontId="79" fillId="29" borderId="3" xfId="0" applyNumberFormat="1" applyFont="1" applyFill="1" applyBorder="1" applyAlignment="1">
      <alignment horizontal="center" vertical="center" wrapText="1"/>
    </xf>
    <xf numFmtId="177" fontId="87" fillId="29" borderId="19" xfId="0" applyNumberFormat="1" applyFont="1" applyFill="1" applyBorder="1" applyAlignment="1">
      <alignment horizontal="center" vertical="center" wrapText="1"/>
    </xf>
    <xf numFmtId="177" fontId="86" fillId="29" borderId="19" xfId="0" applyNumberFormat="1" applyFont="1" applyFill="1" applyBorder="1" applyAlignment="1">
      <alignment horizontal="center" vertical="center" wrapText="1"/>
    </xf>
    <xf numFmtId="177" fontId="86" fillId="29" borderId="38" xfId="0" applyNumberFormat="1" applyFont="1" applyFill="1" applyBorder="1" applyAlignment="1">
      <alignment horizontal="center" vertical="center" wrapText="1"/>
    </xf>
    <xf numFmtId="177" fontId="73" fillId="29" borderId="38" xfId="0" applyNumberFormat="1" applyFont="1" applyFill="1" applyBorder="1" applyAlignment="1">
      <alignment horizontal="center" vertical="center" wrapText="1"/>
    </xf>
    <xf numFmtId="177" fontId="73" fillId="29" borderId="39" xfId="0" applyNumberFormat="1" applyFont="1" applyFill="1" applyBorder="1" applyAlignment="1">
      <alignment horizontal="right" vertical="center" wrapText="1"/>
    </xf>
    <xf numFmtId="177" fontId="79" fillId="29" borderId="43" xfId="0" applyNumberFormat="1" applyFont="1" applyFill="1" applyBorder="1" applyAlignment="1">
      <alignment horizontal="right" vertical="center" wrapText="1"/>
    </xf>
    <xf numFmtId="177" fontId="87" fillId="0" borderId="3" xfId="0" applyNumberFormat="1" applyFont="1" applyFill="1" applyBorder="1" applyAlignment="1">
      <alignment horizontal="center" vertical="center" wrapText="1"/>
    </xf>
    <xf numFmtId="177" fontId="79" fillId="0" borderId="3" xfId="0" applyNumberFormat="1" applyFont="1" applyFill="1" applyBorder="1" applyAlignment="1">
      <alignment horizontal="center" vertical="center" wrapText="1"/>
    </xf>
    <xf numFmtId="177" fontId="79" fillId="0" borderId="43" xfId="0" applyNumberFormat="1" applyFont="1" applyFill="1" applyBorder="1" applyAlignment="1">
      <alignment horizontal="right" vertical="center" wrapText="1"/>
    </xf>
    <xf numFmtId="177" fontId="87" fillId="0" borderId="42" xfId="0" applyNumberFormat="1" applyFont="1" applyFill="1" applyBorder="1" applyAlignment="1">
      <alignment horizontal="center" vertical="center" wrapText="1"/>
    </xf>
    <xf numFmtId="177" fontId="73" fillId="29" borderId="19" xfId="0" applyNumberFormat="1" applyFont="1" applyFill="1" applyBorder="1" applyAlignment="1">
      <alignment horizontal="center" vertical="center" wrapText="1"/>
    </xf>
    <xf numFmtId="177" fontId="79" fillId="0" borderId="19" xfId="0" applyNumberFormat="1" applyFont="1" applyFill="1" applyBorder="1" applyAlignment="1">
      <alignment horizontal="center" vertical="center" wrapText="1"/>
    </xf>
    <xf numFmtId="177" fontId="73" fillId="0" borderId="19" xfId="0" applyNumberFormat="1" applyFont="1" applyFill="1" applyBorder="1" applyAlignment="1">
      <alignment horizontal="center" vertical="center" wrapText="1"/>
    </xf>
    <xf numFmtId="177" fontId="87" fillId="0" borderId="19" xfId="0" applyNumberFormat="1" applyFont="1" applyFill="1" applyBorder="1" applyAlignment="1">
      <alignment horizontal="right" vertical="center" wrapText="1"/>
    </xf>
    <xf numFmtId="177" fontId="87" fillId="0" borderId="19" xfId="0" applyNumberFormat="1" applyFont="1" applyFill="1" applyBorder="1" applyAlignment="1">
      <alignment horizontal="center" vertical="center" wrapText="1"/>
    </xf>
    <xf numFmtId="0" fontId="79" fillId="0" borderId="17" xfId="0" applyFont="1" applyFill="1" applyBorder="1" applyAlignment="1">
      <alignment vertical="center"/>
    </xf>
    <xf numFmtId="0" fontId="79" fillId="0" borderId="16" xfId="0" applyFont="1" applyFill="1" applyBorder="1" applyAlignment="1">
      <alignment vertical="center"/>
    </xf>
    <xf numFmtId="0" fontId="79" fillId="0" borderId="17" xfId="0" applyFont="1" applyFill="1" applyBorder="1" applyAlignment="1">
      <alignment vertical="center" wrapText="1"/>
    </xf>
    <xf numFmtId="0" fontId="79" fillId="0" borderId="16" xfId="0" applyFont="1" applyFill="1" applyBorder="1" applyAlignment="1">
      <alignment vertical="center" wrapText="1"/>
    </xf>
    <xf numFmtId="2" fontId="6" fillId="22" borderId="3" xfId="0" applyNumberFormat="1" applyFont="1" applyFill="1" applyBorder="1" applyAlignment="1">
      <alignment horizontal="left" vertical="center" wrapText="1"/>
    </xf>
    <xf numFmtId="2" fontId="5" fillId="22" borderId="3" xfId="0" applyNumberFormat="1" applyFont="1" applyFill="1" applyBorder="1" applyAlignment="1">
      <alignment horizontal="left" vertical="center" wrapText="1"/>
    </xf>
    <xf numFmtId="2" fontId="5" fillId="0" borderId="3" xfId="0" applyNumberFormat="1" applyFont="1" applyBorder="1" applyAlignment="1">
      <alignment horizontal="left" vertical="center" wrapText="1"/>
    </xf>
    <xf numFmtId="178" fontId="73" fillId="0" borderId="3" xfId="0" applyNumberFormat="1" applyFont="1" applyFill="1" applyBorder="1" applyAlignment="1">
      <alignment horizontal="center" vertical="center" wrapText="1"/>
    </xf>
    <xf numFmtId="178" fontId="79" fillId="0" borderId="3" xfId="0" applyNumberFormat="1" applyFont="1" applyFill="1" applyBorder="1" applyAlignment="1">
      <alignment horizontal="center" vertical="center" wrapText="1"/>
    </xf>
    <xf numFmtId="169" fontId="79" fillId="29" borderId="3" xfId="0" applyNumberFormat="1" applyFont="1" applyFill="1" applyBorder="1" applyAlignment="1">
      <alignment horizontal="right" vertical="center" wrapText="1"/>
    </xf>
    <xf numFmtId="169" fontId="73" fillId="29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left" vertical="center" wrapText="1"/>
    </xf>
    <xf numFmtId="0" fontId="77" fillId="29" borderId="0" xfId="0" applyFont="1" applyFill="1" applyBorder="1" applyAlignment="1">
      <alignment vertical="center"/>
    </xf>
    <xf numFmtId="172" fontId="102" fillId="0" borderId="3" xfId="0" applyNumberFormat="1" applyFont="1" applyFill="1" applyBorder="1" applyAlignment="1">
      <alignment horizontal="center" vertical="center" wrapText="1"/>
    </xf>
    <xf numFmtId="178" fontId="102" fillId="0" borderId="3" xfId="0" applyNumberFormat="1" applyFont="1" applyFill="1" applyBorder="1" applyAlignment="1">
      <alignment horizontal="center" vertical="center" wrapText="1"/>
    </xf>
    <xf numFmtId="49" fontId="79" fillId="0" borderId="3" xfId="0" applyNumberFormat="1" applyFont="1" applyFill="1" applyBorder="1" applyAlignment="1">
      <alignment horizontal="left" vertical="center" wrapText="1"/>
    </xf>
    <xf numFmtId="0" fontId="75" fillId="29" borderId="20" xfId="0" applyFont="1" applyFill="1" applyBorder="1" applyAlignment="1">
      <alignment horizontal="center" vertical="center" wrapText="1"/>
    </xf>
    <xf numFmtId="0" fontId="75" fillId="29" borderId="21" xfId="0" applyFont="1" applyFill="1" applyBorder="1" applyAlignment="1">
      <alignment horizontal="center" vertical="center" wrapText="1"/>
    </xf>
    <xf numFmtId="0" fontId="75" fillId="29" borderId="22" xfId="0" applyFont="1" applyFill="1" applyBorder="1" applyAlignment="1">
      <alignment horizontal="center" vertical="center" wrapText="1"/>
    </xf>
    <xf numFmtId="0" fontId="73" fillId="29" borderId="0" xfId="0" applyFont="1" applyFill="1" applyBorder="1" applyAlignment="1">
      <alignment horizontal="center" vertical="center"/>
    </xf>
    <xf numFmtId="0" fontId="5" fillId="29" borderId="0" xfId="0" applyFont="1" applyFill="1" applyAlignment="1">
      <alignment horizontal="center" vertical="top"/>
    </xf>
    <xf numFmtId="0" fontId="78" fillId="29" borderId="0" xfId="0" applyFont="1" applyFill="1" applyBorder="1" applyAlignment="1">
      <alignment horizontal="center"/>
    </xf>
    <xf numFmtId="169" fontId="76" fillId="29" borderId="0" xfId="0" applyNumberFormat="1" applyFont="1" applyFill="1" applyBorder="1" applyAlignment="1">
      <alignment horizontal="center" wrapText="1"/>
    </xf>
    <xf numFmtId="169" fontId="76" fillId="29" borderId="0" xfId="0" quotePrefix="1" applyNumberFormat="1" applyFont="1" applyFill="1" applyBorder="1" applyAlignment="1">
      <alignment horizontal="center" wrapText="1"/>
    </xf>
    <xf numFmtId="0" fontId="5" fillId="29" borderId="0" xfId="0" applyFont="1" applyFill="1" applyBorder="1" applyAlignment="1">
      <alignment horizontal="center" vertical="top"/>
    </xf>
    <xf numFmtId="0" fontId="75" fillId="29" borderId="20" xfId="0" applyFont="1" applyFill="1" applyBorder="1" applyAlignment="1" applyProtection="1">
      <alignment horizontal="center" vertical="center" wrapText="1"/>
      <protection locked="0"/>
    </xf>
    <xf numFmtId="0" fontId="75" fillId="29" borderId="21" xfId="0" applyFont="1" applyFill="1" applyBorder="1" applyAlignment="1" applyProtection="1">
      <alignment horizontal="center" vertical="center" wrapText="1"/>
      <protection locked="0"/>
    </xf>
    <xf numFmtId="0" fontId="75" fillId="29" borderId="22" xfId="0" applyFont="1" applyFill="1" applyBorder="1" applyAlignment="1" applyProtection="1">
      <alignment horizontal="center" vertical="center" wrapText="1"/>
      <protection locked="0"/>
    </xf>
    <xf numFmtId="0" fontId="75" fillId="29" borderId="33" xfId="0" applyFont="1" applyFill="1" applyBorder="1" applyAlignment="1">
      <alignment horizontal="center" vertical="center" wrapText="1"/>
    </xf>
    <xf numFmtId="0" fontId="75" fillId="29" borderId="34" xfId="0" applyFont="1" applyFill="1" applyBorder="1" applyAlignment="1">
      <alignment horizontal="center" vertical="center" wrapText="1"/>
    </xf>
    <xf numFmtId="0" fontId="75" fillId="29" borderId="35" xfId="0" applyFont="1" applyFill="1" applyBorder="1" applyAlignment="1">
      <alignment horizontal="center" vertical="center" wrapText="1"/>
    </xf>
    <xf numFmtId="0" fontId="75" fillId="29" borderId="23" xfId="238" applyNumberFormat="1" applyFont="1" applyFill="1" applyBorder="1" applyAlignment="1">
      <alignment horizontal="center" vertical="center" wrapText="1"/>
    </xf>
    <xf numFmtId="0" fontId="75" fillId="29" borderId="24" xfId="238" applyNumberFormat="1" applyFont="1" applyFill="1" applyBorder="1" applyAlignment="1">
      <alignment horizontal="center" vertical="center" wrapText="1"/>
    </xf>
    <xf numFmtId="0" fontId="75" fillId="29" borderId="25" xfId="238" applyNumberFormat="1" applyFont="1" applyFill="1" applyBorder="1" applyAlignment="1">
      <alignment horizontal="center" vertical="center" wrapText="1"/>
    </xf>
    <xf numFmtId="0" fontId="79" fillId="29" borderId="3" xfId="0" applyFont="1" applyFill="1" applyBorder="1" applyAlignment="1">
      <alignment horizontal="center" vertical="center"/>
    </xf>
    <xf numFmtId="0" fontId="79" fillId="29" borderId="3" xfId="0" applyFont="1" applyFill="1" applyBorder="1" applyAlignment="1">
      <alignment horizontal="center" vertical="center" wrapText="1"/>
    </xf>
    <xf numFmtId="0" fontId="92" fillId="29" borderId="13" xfId="0" applyFont="1" applyFill="1" applyBorder="1" applyAlignment="1">
      <alignment horizontal="center" vertical="center"/>
    </xf>
    <xf numFmtId="0" fontId="74" fillId="29" borderId="0" xfId="0" applyFont="1" applyFill="1" applyBorder="1" applyAlignment="1">
      <alignment horizontal="center" vertical="center"/>
    </xf>
    <xf numFmtId="0" fontId="75" fillId="29" borderId="15" xfId="0" applyFont="1" applyFill="1" applyBorder="1" applyAlignment="1">
      <alignment horizontal="left" vertical="center" wrapText="1"/>
    </xf>
    <xf numFmtId="0" fontId="75" fillId="29" borderId="17" xfId="0" applyFont="1" applyFill="1" applyBorder="1" applyAlignment="1">
      <alignment horizontal="left" vertical="center" wrapText="1"/>
    </xf>
    <xf numFmtId="0" fontId="75" fillId="29" borderId="16" xfId="0" applyFont="1" applyFill="1" applyBorder="1" applyAlignment="1">
      <alignment horizontal="left" vertical="center" wrapText="1"/>
    </xf>
    <xf numFmtId="0" fontId="74" fillId="29" borderId="20" xfId="0" applyFont="1" applyFill="1" applyBorder="1" applyAlignment="1">
      <alignment horizontal="center" vertical="center" wrapText="1"/>
    </xf>
    <xf numFmtId="0" fontId="74" fillId="29" borderId="21" xfId="0" applyFont="1" applyFill="1" applyBorder="1" applyAlignment="1">
      <alignment horizontal="center" vertical="center" wrapText="1"/>
    </xf>
    <xf numFmtId="0" fontId="74" fillId="29" borderId="22" xfId="0" applyFont="1" applyFill="1" applyBorder="1" applyAlignment="1">
      <alignment horizontal="center" vertical="center" wrapText="1"/>
    </xf>
    <xf numFmtId="0" fontId="79" fillId="29" borderId="3" xfId="246" applyFont="1" applyFill="1" applyBorder="1" applyAlignment="1">
      <alignment horizontal="center" vertical="center"/>
    </xf>
    <xf numFmtId="0" fontId="79" fillId="0" borderId="17" xfId="0" applyFont="1" applyFill="1" applyBorder="1" applyAlignment="1">
      <alignment horizontal="left" vertical="center" wrapText="1"/>
    </xf>
    <xf numFmtId="0" fontId="79" fillId="29" borderId="17" xfId="0" applyFont="1" applyFill="1" applyBorder="1" applyAlignment="1">
      <alignment horizontal="left" vertical="center" wrapText="1"/>
    </xf>
    <xf numFmtId="0" fontId="79" fillId="0" borderId="17" xfId="0" applyFont="1" applyFill="1" applyBorder="1" applyAlignment="1">
      <alignment horizontal="right" vertical="center" wrapText="1"/>
    </xf>
    <xf numFmtId="0" fontId="79" fillId="0" borderId="16" xfId="0" applyFont="1" applyFill="1" applyBorder="1" applyAlignment="1">
      <alignment horizontal="right" vertical="center" wrapText="1"/>
    </xf>
    <xf numFmtId="0" fontId="79" fillId="0" borderId="17" xfId="0" applyFont="1" applyFill="1" applyBorder="1" applyAlignment="1">
      <alignment horizontal="center" vertical="center" wrapText="1"/>
    </xf>
    <xf numFmtId="0" fontId="79" fillId="0" borderId="16" xfId="0" applyFont="1" applyFill="1" applyBorder="1" applyAlignment="1">
      <alignment horizontal="center" vertical="center" wrapText="1"/>
    </xf>
    <xf numFmtId="169" fontId="79" fillId="29" borderId="0" xfId="0" applyNumberFormat="1" applyFont="1" applyFill="1" applyBorder="1" applyAlignment="1">
      <alignment horizontal="left" wrapText="1"/>
    </xf>
    <xf numFmtId="0" fontId="80" fillId="29" borderId="0" xfId="0" applyFont="1" applyFill="1" applyBorder="1" applyAlignment="1">
      <alignment horizontal="center"/>
    </xf>
    <xf numFmtId="0" fontId="74" fillId="29" borderId="0" xfId="0" applyFont="1" applyFill="1" applyBorder="1" applyAlignment="1">
      <alignment horizontal="center" vertical="center" wrapText="1"/>
    </xf>
    <xf numFmtId="0" fontId="73" fillId="29" borderId="3" xfId="0" applyFont="1" applyFill="1" applyBorder="1" applyAlignment="1">
      <alignment horizontal="left" vertical="center" wrapText="1"/>
    </xf>
    <xf numFmtId="0" fontId="73" fillId="29" borderId="15" xfId="0" applyFont="1" applyFill="1" applyBorder="1" applyAlignment="1">
      <alignment horizontal="left" vertical="center" wrapText="1"/>
    </xf>
    <xf numFmtId="0" fontId="73" fillId="29" borderId="17" xfId="0" applyFont="1" applyFill="1" applyBorder="1" applyAlignment="1">
      <alignment horizontal="left" vertical="center" wrapText="1"/>
    </xf>
    <xf numFmtId="0" fontId="73" fillId="29" borderId="16" xfId="0" applyFont="1" applyFill="1" applyBorder="1" applyAlignment="1">
      <alignment horizontal="left" vertical="center" wrapText="1"/>
    </xf>
    <xf numFmtId="0" fontId="4" fillId="29" borderId="0" xfId="0" applyFont="1" applyFill="1" applyBorder="1" applyAlignment="1">
      <alignment horizontal="center" vertical="center" wrapText="1"/>
    </xf>
    <xf numFmtId="169" fontId="9" fillId="29" borderId="0" xfId="0" applyNumberFormat="1" applyFont="1" applyFill="1" applyBorder="1" applyAlignment="1">
      <alignment horizontal="center" wrapText="1"/>
    </xf>
    <xf numFmtId="0" fontId="11" fillId="29" borderId="0" xfId="0" applyFont="1" applyFill="1" applyBorder="1" applyAlignment="1">
      <alignment horizontal="center" vertical="center"/>
    </xf>
    <xf numFmtId="0" fontId="11" fillId="29" borderId="0" xfId="0" applyFont="1" applyFill="1" applyAlignment="1">
      <alignment horizontal="center" vertical="center"/>
    </xf>
    <xf numFmtId="0" fontId="96" fillId="29" borderId="0" xfId="0" applyFont="1" applyFill="1" applyBorder="1" applyAlignment="1">
      <alignment horizontal="center"/>
    </xf>
    <xf numFmtId="0" fontId="74" fillId="29" borderId="0" xfId="246" applyFont="1" applyFill="1" applyBorder="1" applyAlignment="1">
      <alignment horizontal="center" vertical="center"/>
    </xf>
    <xf numFmtId="0" fontId="9" fillId="29" borderId="0" xfId="0" applyFont="1" applyFill="1" applyBorder="1" applyAlignment="1">
      <alignment horizontal="center" vertical="top"/>
    </xf>
    <xf numFmtId="0" fontId="9" fillId="29" borderId="0" xfId="0" applyFont="1" applyFill="1" applyAlignment="1">
      <alignment horizontal="center" vertical="top"/>
    </xf>
    <xf numFmtId="0" fontId="4" fillId="29" borderId="3" xfId="246" applyFont="1" applyFill="1" applyBorder="1" applyAlignment="1">
      <alignment horizontal="center" vertical="center" wrapText="1"/>
    </xf>
    <xf numFmtId="169" fontId="5" fillId="29" borderId="0" xfId="0" applyNumberFormat="1" applyFont="1" applyFill="1" applyBorder="1" applyAlignment="1">
      <alignment horizontal="left" wrapText="1"/>
    </xf>
    <xf numFmtId="0" fontId="77" fillId="29" borderId="0" xfId="0" applyFont="1" applyFill="1" applyBorder="1" applyAlignment="1">
      <alignment horizontal="center"/>
    </xf>
    <xf numFmtId="0" fontId="5" fillId="29" borderId="13" xfId="246" applyFont="1" applyFill="1" applyBorder="1" applyAlignment="1">
      <alignment horizontal="right" vertical="center"/>
    </xf>
    <xf numFmtId="0" fontId="5" fillId="29" borderId="3" xfId="246" applyFont="1" applyFill="1" applyBorder="1" applyAlignment="1">
      <alignment horizontal="center" vertical="center"/>
    </xf>
    <xf numFmtId="0" fontId="5" fillId="29" borderId="3" xfId="246" applyFont="1" applyFill="1" applyBorder="1" applyAlignment="1">
      <alignment horizontal="center" vertical="center" wrapText="1"/>
    </xf>
    <xf numFmtId="0" fontId="5" fillId="29" borderId="15" xfId="0" applyFont="1" applyFill="1" applyBorder="1" applyAlignment="1">
      <alignment horizontal="center" vertical="center" wrapText="1"/>
    </xf>
    <xf numFmtId="0" fontId="5" fillId="29" borderId="16" xfId="0" applyFont="1" applyFill="1" applyBorder="1" applyAlignment="1">
      <alignment horizontal="center" vertical="center" wrapText="1"/>
    </xf>
    <xf numFmtId="0" fontId="5" fillId="29" borderId="15" xfId="246" applyFont="1" applyFill="1" applyBorder="1" applyAlignment="1">
      <alignment horizontal="center" vertical="center"/>
    </xf>
    <xf numFmtId="0" fontId="5" fillId="29" borderId="17" xfId="246" applyFont="1" applyFill="1" applyBorder="1" applyAlignment="1">
      <alignment horizontal="center" vertical="center"/>
    </xf>
    <xf numFmtId="0" fontId="5" fillId="29" borderId="16" xfId="246" applyFont="1" applyFill="1" applyBorder="1" applyAlignment="1">
      <alignment horizontal="center" vertical="center"/>
    </xf>
    <xf numFmtId="0" fontId="5" fillId="29" borderId="0" xfId="0" applyFont="1" applyFill="1" applyBorder="1" applyAlignment="1">
      <alignment horizontal="center" vertical="center"/>
    </xf>
    <xf numFmtId="0" fontId="5" fillId="29" borderId="0" xfId="0" applyFont="1" applyFill="1" applyAlignment="1">
      <alignment horizontal="center" vertical="center"/>
    </xf>
    <xf numFmtId="0" fontId="4" fillId="22" borderId="15" xfId="0" applyFont="1" applyFill="1" applyBorder="1" applyAlignment="1">
      <alignment horizontal="center" vertical="center"/>
    </xf>
    <xf numFmtId="0" fontId="4" fillId="22" borderId="17" xfId="0" applyFont="1" applyFill="1" applyBorder="1" applyAlignment="1">
      <alignment horizontal="center" vertical="center"/>
    </xf>
    <xf numFmtId="0" fontId="4" fillId="22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0" fillId="0" borderId="15" xfId="0" applyFont="1" applyBorder="1" applyAlignment="1">
      <alignment horizontal="center" vertical="center"/>
    </xf>
    <xf numFmtId="0" fontId="90" fillId="0" borderId="17" xfId="0" applyFont="1" applyBorder="1" applyAlignment="1">
      <alignment horizontal="center" vertical="center"/>
    </xf>
    <xf numFmtId="0" fontId="90" fillId="0" borderId="16" xfId="0" applyFont="1" applyBorder="1" applyAlignment="1">
      <alignment horizontal="center" vertical="center"/>
    </xf>
    <xf numFmtId="169" fontId="97" fillId="29" borderId="0" xfId="0" applyNumberFormat="1" applyFont="1" applyFill="1" applyBorder="1" applyAlignment="1">
      <alignment horizontal="left" vertical="center" wrapText="1"/>
    </xf>
    <xf numFmtId="0" fontId="77" fillId="29" borderId="0" xfId="0" applyFont="1" applyFill="1" applyBorder="1" applyAlignment="1">
      <alignment horizontal="center" vertical="center"/>
    </xf>
    <xf numFmtId="0" fontId="79" fillId="29" borderId="3" xfId="0" applyFont="1" applyFill="1" applyBorder="1" applyAlignment="1">
      <alignment horizontal="center" vertical="center" wrapText="1" shrinkToFit="1"/>
    </xf>
    <xf numFmtId="169" fontId="79" fillId="29" borderId="0" xfId="0" applyNumberFormat="1" applyFont="1" applyFill="1" applyBorder="1" applyAlignment="1">
      <alignment horizontal="center" wrapText="1"/>
    </xf>
    <xf numFmtId="0" fontId="79" fillId="0" borderId="14" xfId="0" applyFont="1" applyFill="1" applyBorder="1" applyAlignment="1">
      <alignment horizontal="center" vertical="center"/>
    </xf>
    <xf numFmtId="0" fontId="79" fillId="0" borderId="19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79" fillId="0" borderId="3" xfId="0" applyFont="1" applyFill="1" applyBorder="1" applyAlignment="1">
      <alignment horizontal="center" vertical="center" wrapText="1"/>
    </xf>
    <xf numFmtId="0" fontId="79" fillId="0" borderId="13" xfId="0" applyFont="1" applyFill="1" applyBorder="1" applyAlignment="1">
      <alignment horizontal="right" vertical="center"/>
    </xf>
    <xf numFmtId="0" fontId="79" fillId="0" borderId="3" xfId="246" applyFont="1" applyFill="1" applyBorder="1" applyAlignment="1">
      <alignment horizontal="center" vertical="center"/>
    </xf>
    <xf numFmtId="169" fontId="5" fillId="29" borderId="0" xfId="0" applyNumberFormat="1" applyFont="1" applyFill="1" applyBorder="1" applyAlignment="1">
      <alignment horizontal="center" wrapText="1"/>
    </xf>
    <xf numFmtId="0" fontId="9" fillId="29" borderId="0" xfId="0" applyFont="1" applyFill="1" applyBorder="1" applyAlignment="1">
      <alignment horizontal="center" vertical="center"/>
    </xf>
    <xf numFmtId="0" fontId="9" fillId="29" borderId="0" xfId="0" applyFont="1" applyFill="1" applyAlignment="1">
      <alignment horizontal="center" vertical="center"/>
    </xf>
    <xf numFmtId="0" fontId="73" fillId="29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74" fillId="0" borderId="0" xfId="238" applyNumberFormat="1" applyFont="1" applyFill="1" applyBorder="1" applyAlignment="1">
      <alignment horizontal="center" vertical="center" wrapText="1"/>
    </xf>
    <xf numFmtId="0" fontId="5" fillId="0" borderId="14" xfId="238" applyNumberFormat="1" applyFont="1" applyFill="1" applyBorder="1" applyAlignment="1">
      <alignment horizontal="center" vertical="center" wrapText="1"/>
    </xf>
    <xf numFmtId="0" fontId="5" fillId="0" borderId="19" xfId="238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6" fontId="73" fillId="29" borderId="0" xfId="0" applyNumberFormat="1" applyFont="1" applyFill="1" applyBorder="1" applyAlignment="1">
      <alignment horizontal="center" vertical="center" wrapText="1"/>
    </xf>
    <xf numFmtId="176" fontId="79" fillId="29" borderId="0" xfId="0" applyNumberFormat="1" applyFont="1" applyFill="1" applyBorder="1" applyAlignment="1">
      <alignment horizontal="center" vertical="center" wrapText="1"/>
    </xf>
    <xf numFmtId="0" fontId="0" fillId="29" borderId="0" xfId="0" applyFill="1" applyAlignment="1">
      <alignment horizontal="center" vertical="center"/>
    </xf>
    <xf numFmtId="177" fontId="79" fillId="29" borderId="15" xfId="0" applyNumberFormat="1" applyFont="1" applyFill="1" applyBorder="1" applyAlignment="1">
      <alignment horizontal="center" vertical="center" wrapText="1"/>
    </xf>
    <xf numFmtId="177" fontId="79" fillId="29" borderId="17" xfId="0" applyNumberFormat="1" applyFont="1" applyFill="1" applyBorder="1" applyAlignment="1">
      <alignment horizontal="center" vertical="center" wrapText="1"/>
    </xf>
    <xf numFmtId="177" fontId="79" fillId="29" borderId="16" xfId="0" applyNumberFormat="1" applyFont="1" applyFill="1" applyBorder="1" applyAlignment="1">
      <alignment horizontal="center" vertical="center" wrapText="1"/>
    </xf>
    <xf numFmtId="0" fontId="79" fillId="29" borderId="3" xfId="0" applyFont="1" applyFill="1" applyBorder="1" applyAlignment="1">
      <alignment horizontal="left" vertical="center" wrapText="1"/>
    </xf>
    <xf numFmtId="177" fontId="79" fillId="29" borderId="15" xfId="207" applyNumberFormat="1" applyFont="1" applyFill="1" applyBorder="1" applyAlignment="1">
      <alignment horizontal="right" vertical="center" wrapText="1"/>
    </xf>
    <xf numFmtId="177" fontId="79" fillId="29" borderId="16" xfId="207" applyNumberFormat="1" applyFont="1" applyFill="1" applyBorder="1" applyAlignment="1">
      <alignment horizontal="right" vertical="center" wrapText="1"/>
    </xf>
    <xf numFmtId="0" fontId="79" fillId="29" borderId="0" xfId="0" applyFont="1" applyFill="1" applyBorder="1" applyAlignment="1">
      <alignment horizontal="justify" vertical="center" wrapText="1" shrinkToFit="1"/>
    </xf>
    <xf numFmtId="3" fontId="79" fillId="29" borderId="3" xfId="0" applyNumberFormat="1" applyFont="1" applyFill="1" applyBorder="1" applyAlignment="1">
      <alignment horizontal="center" vertical="center" wrapText="1"/>
    </xf>
    <xf numFmtId="176" fontId="79" fillId="0" borderId="15" xfId="0" applyNumberFormat="1" applyFont="1" applyFill="1" applyBorder="1" applyAlignment="1">
      <alignment horizontal="center" vertical="center" wrapText="1"/>
    </xf>
    <xf numFmtId="176" fontId="79" fillId="0" borderId="16" xfId="0" applyNumberFormat="1" applyFont="1" applyFill="1" applyBorder="1" applyAlignment="1">
      <alignment horizontal="center" vertical="center" wrapText="1"/>
    </xf>
    <xf numFmtId="49" fontId="79" fillId="0" borderId="3" xfId="0" applyNumberFormat="1" applyFont="1" applyFill="1" applyBorder="1" applyAlignment="1">
      <alignment horizontal="left" vertical="center" wrapText="1"/>
    </xf>
    <xf numFmtId="14" fontId="79" fillId="0" borderId="3" xfId="0" applyNumberFormat="1" applyFont="1" applyFill="1" applyBorder="1" applyAlignment="1">
      <alignment horizontal="center" vertical="center" wrapText="1"/>
    </xf>
    <xf numFmtId="0" fontId="79" fillId="0" borderId="3" xfId="0" applyNumberFormat="1" applyFont="1" applyFill="1" applyBorder="1" applyAlignment="1">
      <alignment horizontal="center" vertical="center" wrapText="1"/>
    </xf>
    <xf numFmtId="0" fontId="79" fillId="29" borderId="15" xfId="0" applyFont="1" applyFill="1" applyBorder="1" applyAlignment="1">
      <alignment horizontal="center" vertical="center" wrapText="1"/>
    </xf>
    <xf numFmtId="0" fontId="79" fillId="29" borderId="16" xfId="0" applyFont="1" applyFill="1" applyBorder="1" applyAlignment="1">
      <alignment horizontal="center" vertical="center" wrapText="1"/>
    </xf>
    <xf numFmtId="0" fontId="79" fillId="29" borderId="17" xfId="0" applyFont="1" applyFill="1" applyBorder="1" applyAlignment="1">
      <alignment horizontal="center" vertical="center" wrapText="1"/>
    </xf>
    <xf numFmtId="0" fontId="79" fillId="29" borderId="15" xfId="0" applyFont="1" applyFill="1" applyBorder="1" applyAlignment="1">
      <alignment horizontal="center" vertical="center"/>
    </xf>
    <xf numFmtId="0" fontId="79" fillId="29" borderId="16" xfId="0" applyFont="1" applyFill="1" applyBorder="1" applyAlignment="1">
      <alignment horizontal="center" vertical="center"/>
    </xf>
    <xf numFmtId="176" fontId="73" fillId="29" borderId="15" xfId="0" applyNumberFormat="1" applyFont="1" applyFill="1" applyBorder="1" applyAlignment="1">
      <alignment horizontal="center" vertical="center" wrapText="1"/>
    </xf>
    <xf numFmtId="176" fontId="73" fillId="29" borderId="16" xfId="0" applyNumberFormat="1" applyFont="1" applyFill="1" applyBorder="1" applyAlignment="1">
      <alignment horizontal="center" vertical="center" wrapText="1"/>
    </xf>
    <xf numFmtId="176" fontId="79" fillId="29" borderId="15" xfId="0" applyNumberFormat="1" applyFont="1" applyFill="1" applyBorder="1" applyAlignment="1">
      <alignment horizontal="center" vertical="center" wrapText="1"/>
    </xf>
    <xf numFmtId="176" fontId="79" fillId="29" borderId="17" xfId="0" applyNumberFormat="1" applyFont="1" applyFill="1" applyBorder="1" applyAlignment="1">
      <alignment horizontal="center" vertical="center" wrapText="1"/>
    </xf>
    <xf numFmtId="176" fontId="79" fillId="29" borderId="16" xfId="0" applyNumberFormat="1" applyFont="1" applyFill="1" applyBorder="1" applyAlignment="1">
      <alignment horizontal="center" vertical="center" wrapText="1"/>
    </xf>
    <xf numFmtId="177" fontId="73" fillId="29" borderId="15" xfId="0" applyNumberFormat="1" applyFont="1" applyFill="1" applyBorder="1" applyAlignment="1">
      <alignment horizontal="center" vertical="center" wrapText="1"/>
    </xf>
    <xf numFmtId="177" fontId="73" fillId="29" borderId="17" xfId="0" applyNumberFormat="1" applyFont="1" applyFill="1" applyBorder="1" applyAlignment="1">
      <alignment horizontal="center" vertical="center" wrapText="1"/>
    </xf>
    <xf numFmtId="177" fontId="73" fillId="29" borderId="16" xfId="0" applyNumberFormat="1" applyFont="1" applyFill="1" applyBorder="1" applyAlignment="1">
      <alignment horizontal="center" vertical="center" wrapText="1"/>
    </xf>
    <xf numFmtId="177" fontId="79" fillId="29" borderId="3" xfId="0" applyNumberFormat="1" applyFont="1" applyFill="1" applyBorder="1" applyAlignment="1">
      <alignment horizontal="center" vertical="center" wrapText="1"/>
    </xf>
    <xf numFmtId="176" fontId="73" fillId="29" borderId="17" xfId="0" applyNumberFormat="1" applyFont="1" applyFill="1" applyBorder="1" applyAlignment="1">
      <alignment horizontal="center" vertical="center" wrapText="1"/>
    </xf>
    <xf numFmtId="176" fontId="79" fillId="29" borderId="3" xfId="0" applyNumberFormat="1" applyFont="1" applyFill="1" applyBorder="1" applyAlignment="1">
      <alignment horizontal="center" vertical="center" wrapText="1"/>
    </xf>
    <xf numFmtId="177" fontId="73" fillId="29" borderId="15" xfId="207" applyNumberFormat="1" applyFont="1" applyFill="1" applyBorder="1" applyAlignment="1">
      <alignment horizontal="right" vertical="center" wrapText="1"/>
    </xf>
    <xf numFmtId="177" fontId="73" fillId="29" borderId="16" xfId="207" applyNumberFormat="1" applyFont="1" applyFill="1" applyBorder="1" applyAlignment="1">
      <alignment horizontal="right" vertical="center" wrapText="1"/>
    </xf>
    <xf numFmtId="176" fontId="73" fillId="29" borderId="3" xfId="0" applyNumberFormat="1" applyFont="1" applyFill="1" applyBorder="1" applyAlignment="1">
      <alignment horizontal="center" vertical="center" wrapText="1"/>
    </xf>
    <xf numFmtId="177" fontId="73" fillId="29" borderId="3" xfId="0" applyNumberFormat="1" applyFont="1" applyFill="1" applyBorder="1" applyAlignment="1">
      <alignment horizontal="center" vertical="center" wrapText="1"/>
    </xf>
    <xf numFmtId="0" fontId="73" fillId="29" borderId="0" xfId="0" applyFont="1" applyFill="1" applyAlignment="1">
      <alignment horizontal="center" vertical="center"/>
    </xf>
    <xf numFmtId="0" fontId="73" fillId="29" borderId="0" xfId="0" applyFont="1" applyFill="1" applyAlignment="1">
      <alignment horizontal="center" vertical="center" wrapText="1"/>
    </xf>
    <xf numFmtId="9" fontId="79" fillId="0" borderId="3" xfId="0" applyNumberFormat="1" applyFont="1" applyFill="1" applyBorder="1" applyAlignment="1">
      <alignment horizontal="center" vertical="center" wrapText="1"/>
    </xf>
    <xf numFmtId="0" fontId="5" fillId="29" borderId="3" xfId="0" applyFont="1" applyFill="1" applyBorder="1" applyAlignment="1">
      <alignment horizontal="center" vertical="center" wrapText="1"/>
    </xf>
    <xf numFmtId="0" fontId="5" fillId="29" borderId="17" xfId="0" applyFont="1" applyFill="1" applyBorder="1" applyAlignment="1">
      <alignment horizontal="center" vertical="center" wrapText="1"/>
    </xf>
    <xf numFmtId="0" fontId="74" fillId="29" borderId="0" xfId="0" applyFont="1" applyFill="1" applyBorder="1" applyAlignment="1">
      <alignment vertical="center"/>
    </xf>
    <xf numFmtId="0" fontId="79" fillId="29" borderId="0" xfId="0" applyFont="1" applyFill="1" applyBorder="1" applyAlignment="1">
      <alignment horizontal="center" vertical="center"/>
    </xf>
    <xf numFmtId="0" fontId="5" fillId="29" borderId="0" xfId="0" applyFont="1" applyFill="1" applyAlignment="1">
      <alignment vertical="center"/>
    </xf>
    <xf numFmtId="0" fontId="73" fillId="29" borderId="3" xfId="0" applyNumberFormat="1" applyFont="1" applyFill="1" applyBorder="1" applyAlignment="1">
      <alignment horizontal="center" vertical="center" wrapText="1"/>
    </xf>
    <xf numFmtId="0" fontId="79" fillId="29" borderId="17" xfId="0" applyFont="1" applyFill="1" applyBorder="1" applyAlignment="1">
      <alignment horizontal="center" vertical="center"/>
    </xf>
    <xf numFmtId="3" fontId="73" fillId="29" borderId="3" xfId="0" applyNumberFormat="1" applyFont="1" applyFill="1" applyBorder="1" applyAlignment="1">
      <alignment horizontal="center" vertical="center" wrapText="1"/>
    </xf>
    <xf numFmtId="0" fontId="79" fillId="29" borderId="15" xfId="0" applyFont="1" applyFill="1" applyBorder="1" applyAlignment="1">
      <alignment horizontal="left" vertical="center" wrapText="1"/>
    </xf>
    <xf numFmtId="0" fontId="79" fillId="29" borderId="16" xfId="0" applyFont="1" applyFill="1" applyBorder="1" applyAlignment="1">
      <alignment horizontal="left" vertical="center" wrapText="1"/>
    </xf>
    <xf numFmtId="0" fontId="79" fillId="29" borderId="26" xfId="0" applyFont="1" applyFill="1" applyBorder="1" applyAlignment="1">
      <alignment horizontal="center" vertical="center" wrapText="1"/>
    </xf>
    <xf numFmtId="0" fontId="79" fillId="29" borderId="18" xfId="0" applyFont="1" applyFill="1" applyBorder="1" applyAlignment="1">
      <alignment horizontal="center" vertical="center" wrapText="1"/>
    </xf>
    <xf numFmtId="0" fontId="79" fillId="29" borderId="27" xfId="0" applyFont="1" applyFill="1" applyBorder="1" applyAlignment="1">
      <alignment horizontal="center" vertical="center" wrapText="1"/>
    </xf>
    <xf numFmtId="0" fontId="79" fillId="29" borderId="28" xfId="0" applyFont="1" applyFill="1" applyBorder="1" applyAlignment="1">
      <alignment horizontal="center" vertical="center" wrapText="1"/>
    </xf>
    <xf numFmtId="0" fontId="79" fillId="29" borderId="13" xfId="0" applyFont="1" applyFill="1" applyBorder="1" applyAlignment="1">
      <alignment horizontal="center" vertical="center" wrapText="1"/>
    </xf>
    <xf numFmtId="0" fontId="79" fillId="29" borderId="29" xfId="0" applyFont="1" applyFill="1" applyBorder="1" applyAlignment="1">
      <alignment horizontal="center" vertical="center" wrapText="1"/>
    </xf>
    <xf numFmtId="0" fontId="73" fillId="29" borderId="15" xfId="0" applyFont="1" applyFill="1" applyBorder="1" applyAlignment="1">
      <alignment horizontal="left" vertical="center"/>
    </xf>
    <xf numFmtId="0" fontId="73" fillId="29" borderId="17" xfId="0" applyFont="1" applyFill="1" applyBorder="1" applyAlignment="1">
      <alignment horizontal="left" vertical="center"/>
    </xf>
    <xf numFmtId="0" fontId="73" fillId="29" borderId="16" xfId="0" applyFont="1" applyFill="1" applyBorder="1" applyAlignment="1">
      <alignment horizontal="left" vertical="center"/>
    </xf>
    <xf numFmtId="169" fontId="79" fillId="0" borderId="3" xfId="0" applyNumberFormat="1" applyFont="1" applyFill="1" applyBorder="1" applyAlignment="1">
      <alignment horizontal="center" vertical="center" wrapText="1"/>
    </xf>
    <xf numFmtId="0" fontId="73" fillId="29" borderId="3" xfId="0" applyFont="1" applyFill="1" applyBorder="1" applyAlignment="1">
      <alignment horizontal="center" vertical="center"/>
    </xf>
    <xf numFmtId="3" fontId="79" fillId="0" borderId="3" xfId="0" applyNumberFormat="1" applyFont="1" applyFill="1" applyBorder="1" applyAlignment="1">
      <alignment horizontal="center" vertical="center" wrapText="1"/>
    </xf>
    <xf numFmtId="3" fontId="79" fillId="0" borderId="3" xfId="0" applyNumberFormat="1" applyFont="1" applyFill="1" applyBorder="1" applyAlignment="1">
      <alignment horizontal="left" vertical="center" wrapText="1"/>
    </xf>
    <xf numFmtId="49" fontId="79" fillId="29" borderId="15" xfId="0" applyNumberFormat="1" applyFont="1" applyFill="1" applyBorder="1" applyAlignment="1">
      <alignment horizontal="left" vertical="center" wrapText="1"/>
    </xf>
    <xf numFmtId="49" fontId="79" fillId="29" borderId="17" xfId="0" applyNumberFormat="1" applyFont="1" applyFill="1" applyBorder="1" applyAlignment="1">
      <alignment horizontal="left" vertical="center" wrapText="1"/>
    </xf>
    <xf numFmtId="49" fontId="79" fillId="29" borderId="16" xfId="0" applyNumberFormat="1" applyFont="1" applyFill="1" applyBorder="1" applyAlignment="1">
      <alignment horizontal="left" vertical="center" wrapText="1"/>
    </xf>
    <xf numFmtId="2" fontId="79" fillId="29" borderId="14" xfId="0" applyNumberFormat="1" applyFont="1" applyFill="1" applyBorder="1" applyAlignment="1">
      <alignment horizontal="center" vertical="center" wrapText="1"/>
    </xf>
    <xf numFmtId="2" fontId="79" fillId="29" borderId="19" xfId="0" applyNumberFormat="1" applyFont="1" applyFill="1" applyBorder="1" applyAlignment="1">
      <alignment horizontal="center" vertical="center" wrapText="1"/>
    </xf>
    <xf numFmtId="49" fontId="79" fillId="29" borderId="15" xfId="0" applyNumberFormat="1" applyFont="1" applyFill="1" applyBorder="1" applyAlignment="1">
      <alignment horizontal="center" vertical="center" wrapText="1"/>
    </xf>
    <xf numFmtId="49" fontId="79" fillId="29" borderId="16" xfId="0" applyNumberFormat="1" applyFont="1" applyFill="1" applyBorder="1" applyAlignment="1">
      <alignment horizontal="center" vertical="center" wrapText="1"/>
    </xf>
    <xf numFmtId="0" fontId="73" fillId="29" borderId="15" xfId="0" applyNumberFormat="1" applyFont="1" applyFill="1" applyBorder="1" applyAlignment="1">
      <alignment horizontal="left" vertical="center" wrapText="1" shrinkToFit="1"/>
    </xf>
    <xf numFmtId="0" fontId="73" fillId="29" borderId="17" xfId="0" applyNumberFormat="1" applyFont="1" applyFill="1" applyBorder="1" applyAlignment="1">
      <alignment horizontal="left" vertical="center" wrapText="1" shrinkToFit="1"/>
    </xf>
    <xf numFmtId="0" fontId="73" fillId="29" borderId="16" xfId="0" applyNumberFormat="1" applyFont="1" applyFill="1" applyBorder="1" applyAlignment="1">
      <alignment horizontal="left" vertical="center" wrapText="1" shrinkToFit="1"/>
    </xf>
    <xf numFmtId="0" fontId="79" fillId="29" borderId="15" xfId="0" applyNumberFormat="1" applyFont="1" applyFill="1" applyBorder="1" applyAlignment="1">
      <alignment horizontal="left" vertical="center" wrapText="1" shrinkToFit="1"/>
    </xf>
    <xf numFmtId="0" fontId="79" fillId="29" borderId="17" xfId="0" applyNumberFormat="1" applyFont="1" applyFill="1" applyBorder="1" applyAlignment="1">
      <alignment horizontal="left" vertical="center" wrapText="1" shrinkToFit="1"/>
    </xf>
    <xf numFmtId="0" fontId="79" fillId="29" borderId="16" xfId="0" applyNumberFormat="1" applyFont="1" applyFill="1" applyBorder="1" applyAlignment="1">
      <alignment horizontal="left" vertical="center" wrapText="1" shrinkToFit="1"/>
    </xf>
    <xf numFmtId="3" fontId="79" fillId="29" borderId="15" xfId="0" applyNumberFormat="1" applyFont="1" applyFill="1" applyBorder="1" applyAlignment="1">
      <alignment horizontal="center" vertical="center" wrapText="1" shrinkToFit="1"/>
    </xf>
    <xf numFmtId="3" fontId="79" fillId="29" borderId="16" xfId="0" applyNumberFormat="1" applyFont="1" applyFill="1" applyBorder="1" applyAlignment="1">
      <alignment horizontal="center" vertical="center" wrapText="1" shrinkToFit="1"/>
    </xf>
    <xf numFmtId="168" fontId="73" fillId="29" borderId="0" xfId="0" applyNumberFormat="1" applyFont="1" applyFill="1" applyBorder="1" applyAlignment="1">
      <alignment horizontal="center"/>
    </xf>
    <xf numFmtId="3" fontId="79" fillId="29" borderId="3" xfId="0" applyNumberFormat="1" applyFont="1" applyFill="1" applyBorder="1" applyAlignment="1">
      <alignment horizontal="left" vertical="center" wrapText="1"/>
    </xf>
    <xf numFmtId="3" fontId="73" fillId="29" borderId="3" xfId="0" applyNumberFormat="1" applyFont="1" applyFill="1" applyBorder="1" applyAlignment="1">
      <alignment horizontal="left" vertical="center" wrapText="1"/>
    </xf>
    <xf numFmtId="0" fontId="73" fillId="29" borderId="15" xfId="0" applyFont="1" applyFill="1" applyBorder="1" applyAlignment="1">
      <alignment horizontal="left"/>
    </xf>
    <xf numFmtId="0" fontId="73" fillId="29" borderId="17" xfId="0" applyFont="1" applyFill="1" applyBorder="1" applyAlignment="1">
      <alignment horizontal="left"/>
    </xf>
    <xf numFmtId="0" fontId="73" fillId="29" borderId="16" xfId="0" applyFont="1" applyFill="1" applyBorder="1" applyAlignment="1">
      <alignment horizontal="left"/>
    </xf>
    <xf numFmtId="2" fontId="79" fillId="29" borderId="15" xfId="0" applyNumberFormat="1" applyFont="1" applyFill="1" applyBorder="1" applyAlignment="1">
      <alignment horizontal="center" vertical="center" wrapText="1"/>
    </xf>
    <xf numFmtId="2" fontId="79" fillId="29" borderId="17" xfId="0" applyNumberFormat="1" applyFont="1" applyFill="1" applyBorder="1" applyAlignment="1">
      <alignment horizontal="center" vertical="center" wrapText="1"/>
    </xf>
    <xf numFmtId="2" fontId="79" fillId="29" borderId="16" xfId="0" applyNumberFormat="1" applyFont="1" applyFill="1" applyBorder="1" applyAlignment="1">
      <alignment horizontal="center" vertical="center" wrapText="1"/>
    </xf>
    <xf numFmtId="178" fontId="73" fillId="29" borderId="15" xfId="0" applyNumberFormat="1" applyFont="1" applyFill="1" applyBorder="1" applyAlignment="1">
      <alignment horizontal="center" vertical="center" wrapText="1"/>
    </xf>
    <xf numFmtId="178" fontId="73" fillId="29" borderId="17" xfId="0" applyNumberFormat="1" applyFont="1" applyFill="1" applyBorder="1" applyAlignment="1">
      <alignment horizontal="center" vertical="center" wrapText="1"/>
    </xf>
    <xf numFmtId="178" fontId="73" fillId="29" borderId="16" xfId="0" applyNumberFormat="1" applyFont="1" applyFill="1" applyBorder="1" applyAlignment="1">
      <alignment horizontal="center" vertical="center" wrapText="1"/>
    </xf>
    <xf numFmtId="0" fontId="79" fillId="29" borderId="13" xfId="0" applyFont="1" applyFill="1" applyBorder="1" applyAlignment="1">
      <alignment horizontal="right" vertical="center"/>
    </xf>
    <xf numFmtId="0" fontId="79" fillId="29" borderId="18" xfId="0" applyFont="1" applyFill="1" applyBorder="1" applyAlignment="1">
      <alignment horizontal="center" vertical="center"/>
    </xf>
    <xf numFmtId="0" fontId="79" fillId="29" borderId="27" xfId="0" applyFont="1" applyFill="1" applyBorder="1" applyAlignment="1">
      <alignment horizontal="center" vertical="center"/>
    </xf>
    <xf numFmtId="0" fontId="79" fillId="29" borderId="28" xfId="0" applyFont="1" applyFill="1" applyBorder="1" applyAlignment="1">
      <alignment horizontal="center" vertical="center"/>
    </xf>
    <xf numFmtId="0" fontId="79" fillId="29" borderId="13" xfId="0" applyFont="1" applyFill="1" applyBorder="1" applyAlignment="1">
      <alignment horizontal="center" vertical="center"/>
    </xf>
    <xf numFmtId="0" fontId="79" fillId="29" borderId="29" xfId="0" applyFont="1" applyFill="1" applyBorder="1" applyAlignment="1">
      <alignment horizontal="center" vertical="center"/>
    </xf>
    <xf numFmtId="0" fontId="79" fillId="29" borderId="15" xfId="0" applyNumberFormat="1" applyFont="1" applyFill="1" applyBorder="1" applyAlignment="1">
      <alignment horizontal="center" vertical="center" wrapText="1"/>
    </xf>
    <xf numFmtId="0" fontId="79" fillId="29" borderId="17" xfId="0" applyNumberFormat="1" applyFont="1" applyFill="1" applyBorder="1" applyAlignment="1">
      <alignment horizontal="center" vertical="center" wrapText="1"/>
    </xf>
    <xf numFmtId="0" fontId="79" fillId="29" borderId="15" xfId="0" applyFont="1" applyFill="1" applyBorder="1" applyAlignment="1">
      <alignment horizontal="center" vertical="center" wrapText="1" shrinkToFit="1"/>
    </xf>
    <xf numFmtId="0" fontId="79" fillId="29" borderId="16" xfId="0" applyFont="1" applyFill="1" applyBorder="1" applyAlignment="1">
      <alignment horizontal="center" vertical="center" wrapText="1" shrinkToFit="1"/>
    </xf>
    <xf numFmtId="0" fontId="79" fillId="29" borderId="15" xfId="0" applyNumberFormat="1" applyFont="1" applyFill="1" applyBorder="1" applyAlignment="1">
      <alignment horizontal="center" vertical="center" wrapText="1" shrinkToFit="1"/>
    </xf>
    <xf numFmtId="0" fontId="79" fillId="29" borderId="16" xfId="0" applyNumberFormat="1" applyFont="1" applyFill="1" applyBorder="1" applyAlignment="1">
      <alignment horizontal="center" vertical="center" wrapText="1" shrinkToFit="1"/>
    </xf>
    <xf numFmtId="0" fontId="79" fillId="29" borderId="16" xfId="0" applyNumberFormat="1" applyFont="1" applyFill="1" applyBorder="1" applyAlignment="1">
      <alignment horizontal="center" vertical="center" wrapText="1"/>
    </xf>
    <xf numFmtId="178" fontId="79" fillId="29" borderId="15" xfId="0" applyNumberFormat="1" applyFont="1" applyFill="1" applyBorder="1" applyAlignment="1">
      <alignment horizontal="center" vertical="center" wrapText="1"/>
    </xf>
    <xf numFmtId="178" fontId="79" fillId="29" borderId="17" xfId="0" applyNumberFormat="1" applyFont="1" applyFill="1" applyBorder="1" applyAlignment="1">
      <alignment horizontal="center" vertical="center" wrapText="1"/>
    </xf>
    <xf numFmtId="178" fontId="79" fillId="29" borderId="16" xfId="0" applyNumberFormat="1" applyFont="1" applyFill="1" applyBorder="1" applyAlignment="1">
      <alignment horizontal="center" vertical="center" wrapText="1"/>
    </xf>
    <xf numFmtId="0" fontId="79" fillId="29" borderId="14" xfId="0" applyFont="1" applyFill="1" applyBorder="1" applyAlignment="1">
      <alignment horizontal="center" vertical="center" wrapText="1" shrinkToFit="1"/>
    </xf>
    <xf numFmtId="0" fontId="79" fillId="29" borderId="19" xfId="0" applyFont="1" applyFill="1" applyBorder="1" applyAlignment="1">
      <alignment horizontal="center" vertical="center" wrapText="1" shrinkToFit="1"/>
    </xf>
    <xf numFmtId="0" fontId="79" fillId="29" borderId="30" xfId="0" applyFont="1" applyFill="1" applyBorder="1" applyAlignment="1">
      <alignment horizontal="center" vertical="center" wrapText="1"/>
    </xf>
    <xf numFmtId="0" fontId="79" fillId="29" borderId="31" xfId="0" applyFont="1" applyFill="1" applyBorder="1" applyAlignment="1">
      <alignment horizontal="center" vertical="center" wrapText="1"/>
    </xf>
    <xf numFmtId="0" fontId="79" fillId="29" borderId="26" xfId="0" applyFont="1" applyFill="1" applyBorder="1" applyAlignment="1">
      <alignment horizontal="center" vertical="center" wrapText="1" shrinkToFit="1"/>
    </xf>
    <xf numFmtId="0" fontId="79" fillId="29" borderId="27" xfId="0" applyFont="1" applyFill="1" applyBorder="1" applyAlignment="1">
      <alignment horizontal="center" vertical="center" wrapText="1" shrinkToFit="1"/>
    </xf>
    <xf numFmtId="0" fontId="79" fillId="29" borderId="28" xfId="0" applyFont="1" applyFill="1" applyBorder="1" applyAlignment="1">
      <alignment horizontal="center" vertical="center" wrapText="1" shrinkToFit="1"/>
    </xf>
    <xf numFmtId="0" fontId="79" fillId="29" borderId="29" xfId="0" applyFont="1" applyFill="1" applyBorder="1" applyAlignment="1">
      <alignment horizontal="center" vertical="center" wrapText="1" shrinkToFit="1"/>
    </xf>
    <xf numFmtId="0" fontId="73" fillId="29" borderId="15" xfId="0" applyFont="1" applyFill="1" applyBorder="1" applyAlignment="1">
      <alignment horizontal="left" vertical="center" wrapText="1" shrinkToFit="1"/>
    </xf>
    <xf numFmtId="0" fontId="73" fillId="29" borderId="17" xfId="0" applyFont="1" applyFill="1" applyBorder="1" applyAlignment="1">
      <alignment horizontal="left" vertical="center" wrapText="1" shrinkToFit="1"/>
    </xf>
    <xf numFmtId="0" fontId="73" fillId="29" borderId="16" xfId="0" applyFont="1" applyFill="1" applyBorder="1" applyAlignment="1">
      <alignment horizontal="left" vertical="center" wrapText="1" shrinkToFit="1"/>
    </xf>
    <xf numFmtId="0" fontId="79" fillId="29" borderId="30" xfId="0" applyFont="1" applyFill="1" applyBorder="1" applyAlignment="1">
      <alignment horizontal="center" vertical="center" wrapText="1" shrinkToFit="1"/>
    </xf>
    <xf numFmtId="0" fontId="79" fillId="29" borderId="31" xfId="0" applyFont="1" applyFill="1" applyBorder="1" applyAlignment="1">
      <alignment horizontal="center" vertical="center" wrapText="1" shrinkToFit="1"/>
    </xf>
    <xf numFmtId="0" fontId="79" fillId="29" borderId="3" xfId="0" applyNumberFormat="1" applyFont="1" applyFill="1" applyBorder="1" applyAlignment="1">
      <alignment horizontal="center" vertical="center" wrapText="1"/>
    </xf>
    <xf numFmtId="0" fontId="79" fillId="29" borderId="0" xfId="0" applyFont="1" applyFill="1" applyBorder="1" applyAlignment="1">
      <alignment horizontal="center" vertical="center" wrapText="1"/>
    </xf>
    <xf numFmtId="3" fontId="79" fillId="29" borderId="3" xfId="0" applyNumberFormat="1" applyFont="1" applyFill="1" applyBorder="1" applyAlignment="1">
      <alignment horizontal="center" vertical="center" wrapText="1" shrinkToFit="1"/>
    </xf>
    <xf numFmtId="0" fontId="70" fillId="29" borderId="0" xfId="0" applyFont="1" applyFill="1" applyAlignment="1">
      <alignment vertical="center" wrapText="1"/>
    </xf>
    <xf numFmtId="0" fontId="0" fillId="29" borderId="0" xfId="0" applyFill="1" applyAlignment="1">
      <alignment vertical="center" wrapText="1"/>
    </xf>
    <xf numFmtId="0" fontId="79" fillId="29" borderId="0" xfId="0" applyFont="1" applyFill="1" applyAlignment="1">
      <alignment horizontal="right" vertical="center"/>
    </xf>
    <xf numFmtId="176" fontId="79" fillId="0" borderId="3" xfId="0" applyNumberFormat="1" applyFont="1" applyFill="1" applyBorder="1" applyAlignment="1">
      <alignment horizontal="center" vertical="center" wrapText="1"/>
    </xf>
    <xf numFmtId="0" fontId="79" fillId="29" borderId="32" xfId="0" applyFont="1" applyFill="1" applyBorder="1" applyAlignment="1">
      <alignment horizontal="center" vertical="center" wrapText="1" shrinkToFit="1"/>
    </xf>
    <xf numFmtId="0" fontId="79" fillId="29" borderId="18" xfId="0" applyFont="1" applyFill="1" applyBorder="1" applyAlignment="1">
      <alignment horizontal="center" vertical="center" wrapText="1" shrinkToFit="1"/>
    </xf>
    <xf numFmtId="0" fontId="79" fillId="29" borderId="0" xfId="0" applyFont="1" applyFill="1" applyBorder="1" applyAlignment="1">
      <alignment horizontal="center" vertical="center" wrapText="1" shrinkToFit="1"/>
    </xf>
    <xf numFmtId="0" fontId="79" fillId="29" borderId="13" xfId="0" applyFont="1" applyFill="1" applyBorder="1" applyAlignment="1">
      <alignment horizontal="center" vertical="center" wrapText="1" shrinkToFit="1"/>
    </xf>
    <xf numFmtId="0" fontId="79" fillId="29" borderId="15" xfId="0" applyNumberFormat="1" applyFont="1" applyFill="1" applyBorder="1" applyAlignment="1">
      <alignment horizontal="center"/>
    </xf>
    <xf numFmtId="0" fontId="79" fillId="29" borderId="16" xfId="0" applyNumberFormat="1" applyFont="1" applyFill="1" applyBorder="1" applyAlignment="1">
      <alignment horizontal="center"/>
    </xf>
    <xf numFmtId="0" fontId="79" fillId="29" borderId="15" xfId="0" applyNumberFormat="1" applyFont="1" applyFill="1" applyBorder="1" applyAlignment="1">
      <alignment horizontal="left" vertical="justify"/>
    </xf>
    <xf numFmtId="0" fontId="79" fillId="29" borderId="16" xfId="0" applyNumberFormat="1" applyFont="1" applyFill="1" applyBorder="1" applyAlignment="1">
      <alignment horizontal="left" vertical="justify"/>
    </xf>
    <xf numFmtId="0" fontId="73" fillId="0" borderId="15" xfId="0" applyFont="1" applyFill="1" applyBorder="1" applyAlignment="1">
      <alignment horizontal="center" vertical="center"/>
    </xf>
    <xf numFmtId="0" fontId="91" fillId="0" borderId="17" xfId="0" applyFont="1" applyBorder="1" applyAlignment="1">
      <alignment horizontal="center" vertical="center"/>
    </xf>
    <xf numFmtId="0" fontId="91" fillId="0" borderId="16" xfId="0" applyFont="1" applyBorder="1" applyAlignment="1">
      <alignment horizontal="center" vertical="center"/>
    </xf>
    <xf numFmtId="0" fontId="73" fillId="29" borderId="15" xfId="0" applyFont="1" applyFill="1" applyBorder="1" applyAlignment="1">
      <alignment horizontal="center" vertical="center" wrapText="1"/>
    </xf>
    <xf numFmtId="0" fontId="91" fillId="29" borderId="17" xfId="0" applyFont="1" applyFill="1" applyBorder="1" applyAlignment="1">
      <alignment horizontal="center" vertical="center"/>
    </xf>
    <xf numFmtId="0" fontId="91" fillId="29" borderId="16" xfId="0" applyFont="1" applyFill="1" applyBorder="1" applyAlignment="1">
      <alignment horizontal="center" vertical="center"/>
    </xf>
    <xf numFmtId="0" fontId="77" fillId="29" borderId="0" xfId="0" applyFont="1" applyFill="1" applyBorder="1" applyAlignment="1">
      <alignment horizontal="center" wrapText="1"/>
    </xf>
    <xf numFmtId="0" fontId="73" fillId="0" borderId="0" xfId="0" applyFont="1" applyAlignment="1">
      <alignment horizontal="right" vertical="center"/>
    </xf>
    <xf numFmtId="0" fontId="73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" xfId="246" applyFont="1" applyFill="1" applyBorder="1" applyAlignment="1">
      <alignment horizontal="center" vertical="center"/>
    </xf>
    <xf numFmtId="0" fontId="72" fillId="29" borderId="0" xfId="0" applyFont="1" applyFill="1" applyAlignment="1">
      <alignment horizontal="center" vertical="center"/>
    </xf>
    <xf numFmtId="0" fontId="77" fillId="29" borderId="0" xfId="0" applyFont="1" applyFill="1" applyBorder="1" applyAlignment="1">
      <alignment horizontal="right" vertical="center"/>
    </xf>
  </cellXfs>
  <cellStyles count="354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ідсотковий" xfId="207" builtinId="5"/>
    <cellStyle name="Вывод 2" xfId="208"/>
    <cellStyle name="Вывод 3" xfId="209"/>
    <cellStyle name="Вычисление 2" xfId="210"/>
    <cellStyle name="Вычисление 3" xfId="211"/>
    <cellStyle name="Денежный 2" xfId="212"/>
    <cellStyle name="Заголовок 1 2" xfId="213"/>
    <cellStyle name="Заголовок 1 3" xfId="214"/>
    <cellStyle name="Заголовок 2 2" xfId="215"/>
    <cellStyle name="Заголовок 2 3" xfId="216"/>
    <cellStyle name="Заголовок 3 2" xfId="217"/>
    <cellStyle name="Заголовок 3 3" xfId="218"/>
    <cellStyle name="Заголовок 4 2" xfId="219"/>
    <cellStyle name="Заголовок 4 3" xfId="220"/>
    <cellStyle name="Звичайний" xfId="0" builtinId="0"/>
    <cellStyle name="Итог 2" xfId="221"/>
    <cellStyle name="Итог 3" xfId="222"/>
    <cellStyle name="Контрольная ячейка 2" xfId="223"/>
    <cellStyle name="Контрольная ячейка 3" xfId="224"/>
    <cellStyle name="Название 2" xfId="225"/>
    <cellStyle name="Название 3" xfId="226"/>
    <cellStyle name="Нейтральный 2" xfId="227"/>
    <cellStyle name="Нейтральный 3" xfId="228"/>
    <cellStyle name="Обычный 10" xfId="229"/>
    <cellStyle name="Обычный 11" xfId="230"/>
    <cellStyle name="Обычный 12" xfId="231"/>
    <cellStyle name="Обычный 13" xfId="232"/>
    <cellStyle name="Обычный 14" xfId="233"/>
    <cellStyle name="Обычный 15" xfId="234"/>
    <cellStyle name="Обычный 16" xfId="235"/>
    <cellStyle name="Обычный 17" xfId="236"/>
    <cellStyle name="Обычный 18" xfId="237"/>
    <cellStyle name="Обычный 2" xfId="238"/>
    <cellStyle name="Обычный 2 10" xfId="239"/>
    <cellStyle name="Обычный 2 11" xfId="240"/>
    <cellStyle name="Обычный 2 12" xfId="241"/>
    <cellStyle name="Обычный 2 13" xfId="242"/>
    <cellStyle name="Обычный 2 14" xfId="243"/>
    <cellStyle name="Обычный 2 15" xfId="244"/>
    <cellStyle name="Обычный 2 16" xfId="245"/>
    <cellStyle name="Обычный 2 2" xfId="246"/>
    <cellStyle name="Обычный 2 2 2" xfId="247"/>
    <cellStyle name="Обычный 2 2 3" xfId="248"/>
    <cellStyle name="Обычный 2 2_Расшифровка прочих" xfId="249"/>
    <cellStyle name="Обычный 2 3" xfId="250"/>
    <cellStyle name="Обычный 2 4" xfId="251"/>
    <cellStyle name="Обычный 2 5" xfId="252"/>
    <cellStyle name="Обычный 2 6" xfId="253"/>
    <cellStyle name="Обычный 2 7" xfId="254"/>
    <cellStyle name="Обычный 2 8" xfId="255"/>
    <cellStyle name="Обычный 2 9" xfId="256"/>
    <cellStyle name="Обычный 2_2604-2010" xfId="257"/>
    <cellStyle name="Обычный 3" xfId="258"/>
    <cellStyle name="Обычный 3 10" xfId="259"/>
    <cellStyle name="Обычный 3 11" xfId="260"/>
    <cellStyle name="Обычный 3 12" xfId="261"/>
    <cellStyle name="Обычный 3 13" xfId="262"/>
    <cellStyle name="Обычный 3 14" xfId="263"/>
    <cellStyle name="Обычный 3 2" xfId="264"/>
    <cellStyle name="Обычный 3 3" xfId="265"/>
    <cellStyle name="Обычный 3 4" xfId="266"/>
    <cellStyle name="Обычный 3 5" xfId="267"/>
    <cellStyle name="Обычный 3 6" xfId="268"/>
    <cellStyle name="Обычный 3 7" xfId="269"/>
    <cellStyle name="Обычный 3 8" xfId="270"/>
    <cellStyle name="Обычный 3 9" xfId="271"/>
    <cellStyle name="Обычный 3_Дефицит_7 млрд_0608_бс" xfId="272"/>
    <cellStyle name="Обычный 4" xfId="273"/>
    <cellStyle name="Обычный 5" xfId="274"/>
    <cellStyle name="Обычный 5 2" xfId="275"/>
    <cellStyle name="Обычный 6" xfId="276"/>
    <cellStyle name="Обычный 6 2" xfId="277"/>
    <cellStyle name="Обычный 6 3" xfId="278"/>
    <cellStyle name="Обычный 6 4" xfId="279"/>
    <cellStyle name="Обычный 6_Дефицит_7 млрд_0608_бс" xfId="280"/>
    <cellStyle name="Обычный 7" xfId="281"/>
    <cellStyle name="Обычный 7 2" xfId="282"/>
    <cellStyle name="Обычный 8" xfId="283"/>
    <cellStyle name="Обычный 9" xfId="284"/>
    <cellStyle name="Обычный 9 2" xfId="285"/>
    <cellStyle name="Плохой 2" xfId="286"/>
    <cellStyle name="Плохой 3" xfId="287"/>
    <cellStyle name="Пояснение 2" xfId="288"/>
    <cellStyle name="Пояснение 3" xfId="289"/>
    <cellStyle name="Примечание 2" xfId="290"/>
    <cellStyle name="Примечание 3" xfId="291"/>
    <cellStyle name="Процентный 2" xfId="292"/>
    <cellStyle name="Процентный 2 10" xfId="293"/>
    <cellStyle name="Процентный 2 11" xfId="294"/>
    <cellStyle name="Процентный 2 12" xfId="295"/>
    <cellStyle name="Процентный 2 13" xfId="296"/>
    <cellStyle name="Процентный 2 14" xfId="297"/>
    <cellStyle name="Процентный 2 15" xfId="298"/>
    <cellStyle name="Процентный 2 16" xfId="299"/>
    <cellStyle name="Процентный 2 2" xfId="300"/>
    <cellStyle name="Процентный 2 3" xfId="301"/>
    <cellStyle name="Процентный 2 4" xfId="302"/>
    <cellStyle name="Процентный 2 5" xfId="303"/>
    <cellStyle name="Процентный 2 6" xfId="304"/>
    <cellStyle name="Процентный 2 7" xfId="305"/>
    <cellStyle name="Процентный 2 8" xfId="306"/>
    <cellStyle name="Процентный 2 9" xfId="307"/>
    <cellStyle name="Процентный 3" xfId="308"/>
    <cellStyle name="Процентный 4" xfId="309"/>
    <cellStyle name="Процентный 4 2" xfId="310"/>
    <cellStyle name="Связанная ячейка 2" xfId="311"/>
    <cellStyle name="Связанная ячейка 3" xfId="312"/>
    <cellStyle name="Стиль 1" xfId="313"/>
    <cellStyle name="Стиль 1 2" xfId="314"/>
    <cellStyle name="Стиль 1 3" xfId="315"/>
    <cellStyle name="Стиль 1 4" xfId="316"/>
    <cellStyle name="Стиль 1 5" xfId="317"/>
    <cellStyle name="Стиль 1 6" xfId="318"/>
    <cellStyle name="Стиль 1 7" xfId="319"/>
    <cellStyle name="Текст предупреждения 2" xfId="320"/>
    <cellStyle name="Текст предупреждения 3" xfId="321"/>
    <cellStyle name="Тысячи [0]_1.62" xfId="322"/>
    <cellStyle name="Тысячи_1.62" xfId="323"/>
    <cellStyle name="Финансовый 2" xfId="324"/>
    <cellStyle name="Финансовый 2 10" xfId="325"/>
    <cellStyle name="Финансовый 2 11" xfId="326"/>
    <cellStyle name="Финансовый 2 12" xfId="327"/>
    <cellStyle name="Финансовый 2 13" xfId="328"/>
    <cellStyle name="Финансовый 2 14" xfId="329"/>
    <cellStyle name="Финансовый 2 15" xfId="330"/>
    <cellStyle name="Финансовый 2 16" xfId="331"/>
    <cellStyle name="Финансовый 2 17" xfId="332"/>
    <cellStyle name="Финансовый 2 2" xfId="333"/>
    <cellStyle name="Финансовый 2 3" xfId="334"/>
    <cellStyle name="Финансовый 2 4" xfId="335"/>
    <cellStyle name="Финансовый 2 5" xfId="336"/>
    <cellStyle name="Финансовый 2 6" xfId="337"/>
    <cellStyle name="Финансовый 2 7" xfId="338"/>
    <cellStyle name="Финансовый 2 8" xfId="339"/>
    <cellStyle name="Финансовый 2 9" xfId="340"/>
    <cellStyle name="Финансовый 3" xfId="341"/>
    <cellStyle name="Финансовый 3 2" xfId="342"/>
    <cellStyle name="Финансовый 4" xfId="343"/>
    <cellStyle name="Финансовый 4 2" xfId="344"/>
    <cellStyle name="Финансовый 4 3" xfId="345"/>
    <cellStyle name="Финансовый 5" xfId="346"/>
    <cellStyle name="Финансовый 6" xfId="347"/>
    <cellStyle name="Финансовый 7" xfId="348"/>
    <cellStyle name="Хороший 2" xfId="349"/>
    <cellStyle name="Хороший 3" xfId="350"/>
    <cellStyle name="числовой" xfId="351"/>
    <cellStyle name="Ю" xfId="352"/>
    <cellStyle name="Ю-FreeSet_10" xfId="35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9" Type="http://schemas.openxmlformats.org/officeDocument/2006/relationships/externalLink" Target="externalLinks/externalLink2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34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28.xml"/><Relationship Id="rId47" Type="http://schemas.openxmlformats.org/officeDocument/2006/relationships/externalLink" Target="externalLinks/externalLink33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33" Type="http://schemas.openxmlformats.org/officeDocument/2006/relationships/externalLink" Target="externalLinks/externalLink19.xml"/><Relationship Id="rId38" Type="http://schemas.openxmlformats.org/officeDocument/2006/relationships/externalLink" Target="externalLinks/externalLink24.xml"/><Relationship Id="rId46" Type="http://schemas.openxmlformats.org/officeDocument/2006/relationships/externalLink" Target="externalLinks/externalLink3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18.xml"/><Relationship Id="rId37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26.xml"/><Relationship Id="rId45" Type="http://schemas.openxmlformats.org/officeDocument/2006/relationships/externalLink" Target="externalLinks/externalLink31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externalLink" Target="externalLinks/externalLink14.xml"/><Relationship Id="rId36" Type="http://schemas.openxmlformats.org/officeDocument/2006/relationships/externalLink" Target="externalLinks/externalLink22.xml"/><Relationship Id="rId49" Type="http://schemas.openxmlformats.org/officeDocument/2006/relationships/externalLink" Target="externalLinks/externalLink3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externalLink" Target="externalLinks/externalLink17.xml"/><Relationship Id="rId44" Type="http://schemas.openxmlformats.org/officeDocument/2006/relationships/externalLink" Target="externalLinks/externalLink30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16.xml"/><Relationship Id="rId35" Type="http://schemas.openxmlformats.org/officeDocument/2006/relationships/externalLink" Target="externalLinks/externalLink21.xml"/><Relationship Id="rId43" Type="http://schemas.openxmlformats.org/officeDocument/2006/relationships/externalLink" Target="externalLinks/externalLink29.xml"/><Relationship Id="rId48" Type="http://schemas.openxmlformats.org/officeDocument/2006/relationships/externalLink" Target="externalLinks/externalLink34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попер_роз"/>
      <sheetName val="Inform"/>
      <sheetName val="L4"/>
      <sheetName val="L10"/>
      <sheetName val="KOEF"/>
      <sheetName val="База"/>
      <sheetName val="7  Інші витрати"/>
      <sheetName val="ОСВ МСФЗ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  <sheetName val="Inform"/>
      <sheetName val="7  інші витрати"/>
      <sheetName val="Правила ДДС"/>
      <sheetName val="_ф3"/>
      <sheetName val="_Ф4"/>
      <sheetName val="_Ф5"/>
      <sheetName val="Ф7_цены"/>
      <sheetName val="Ф8_це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7  інші витрати"/>
    </sheetNames>
    <sheetDataSet>
      <sheetData sheetId="0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попер_роз"/>
      <sheetName val="Лист1"/>
      <sheetName val="МТР все 2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  <sheetName val="Inform"/>
      <sheetName val="Ini"/>
      <sheetName val="Setup"/>
      <sheetName val="200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7  інші витрати"/>
    </sheetNames>
    <sheetDataSet>
      <sheetData sheetId="0" refreshError="1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7  інші витрати"/>
      <sheetName val="МТР Газ Україн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опер_роз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МТР Газ України"/>
      <sheetName val="7  інші витрати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7  інші витрати"/>
      <sheetName val="Ener "/>
      <sheetName val="Лист1"/>
      <sheetName val="ТРП"/>
      <sheetName val="МТР все 2"/>
      <sheetName val="МТР_Газ_України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Inform"/>
      <sheetName val="812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МТР Газ України"/>
      <sheetName val="Inform"/>
      <sheetName val="7  інші витрати"/>
      <sheetName val="БАЗА  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gdp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Лист1"/>
      <sheetName val="consolidation hq formatted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  <sheetName val="Ener "/>
      <sheetName val="Технич лист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МТР Газ України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  <sheetName val="база  "/>
      <sheetName val="банк"/>
      <sheetName val="дез"/>
      <sheetName val="связь"/>
      <sheetName val="компод"/>
      <sheetName val="пож"/>
      <sheetName val="проезд"/>
      <sheetName val="страх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99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Лист2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МТР Газ України"/>
      <sheetName val="рік"/>
      <sheetName val="199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1993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5"/>
  <sheetViews>
    <sheetView view="pageBreakPreview" topLeftCell="A109" zoomScale="70" zoomScaleNormal="70" zoomScaleSheetLayoutView="70" workbookViewId="0">
      <selection activeCell="F94" sqref="F94"/>
    </sheetView>
  </sheetViews>
  <sheetFormatPr defaultColWidth="9.140625" defaultRowHeight="18.75"/>
  <cols>
    <col min="1" max="1" width="95" style="214" customWidth="1"/>
    <col min="2" max="2" width="17.140625" style="213" customWidth="1"/>
    <col min="3" max="6" width="30.7109375" style="213" customWidth="1"/>
    <col min="7" max="7" width="25.7109375" style="213" customWidth="1"/>
    <col min="8" max="8" width="21.7109375" style="213" customWidth="1"/>
    <col min="9" max="9" width="10" style="214" customWidth="1"/>
    <col min="10" max="10" width="9.5703125" style="214" customWidth="1"/>
    <col min="11" max="16384" width="9.140625" style="214"/>
  </cols>
  <sheetData>
    <row r="1" spans="1:8" ht="29.25" customHeight="1">
      <c r="A1" s="232"/>
      <c r="B1" s="477"/>
      <c r="C1" s="477"/>
      <c r="D1" s="477"/>
      <c r="E1" s="477"/>
      <c r="F1" s="431"/>
      <c r="G1" s="432">
        <v>2023</v>
      </c>
      <c r="H1" s="307" t="s">
        <v>99</v>
      </c>
    </row>
    <row r="2" spans="1:8" ht="29.25" customHeight="1">
      <c r="A2" s="232" t="s">
        <v>14</v>
      </c>
      <c r="B2" s="477" t="s">
        <v>465</v>
      </c>
      <c r="C2" s="477"/>
      <c r="D2" s="477"/>
      <c r="E2" s="477"/>
      <c r="F2" s="433"/>
      <c r="G2" s="434">
        <v>38830628</v>
      </c>
      <c r="H2" s="307" t="s">
        <v>96</v>
      </c>
    </row>
    <row r="3" spans="1:8" ht="29.25" customHeight="1">
      <c r="A3" s="232" t="s">
        <v>15</v>
      </c>
      <c r="B3" s="477" t="s">
        <v>466</v>
      </c>
      <c r="C3" s="477"/>
      <c r="D3" s="477"/>
      <c r="E3" s="477"/>
      <c r="F3" s="433"/>
      <c r="G3" s="434">
        <v>150</v>
      </c>
      <c r="H3" s="307" t="s">
        <v>95</v>
      </c>
    </row>
    <row r="4" spans="1:8" ht="29.25" customHeight="1">
      <c r="A4" s="232" t="s">
        <v>20</v>
      </c>
      <c r="B4" s="477" t="s">
        <v>467</v>
      </c>
      <c r="C4" s="477"/>
      <c r="D4" s="477"/>
      <c r="E4" s="477"/>
      <c r="F4" s="433"/>
      <c r="G4" s="434">
        <v>510100000</v>
      </c>
      <c r="H4" s="307" t="s">
        <v>94</v>
      </c>
    </row>
    <row r="5" spans="1:8" ht="29.25" customHeight="1">
      <c r="A5" s="232" t="s">
        <v>421</v>
      </c>
      <c r="B5" s="477" t="s">
        <v>468</v>
      </c>
      <c r="C5" s="477"/>
      <c r="D5" s="477"/>
      <c r="E5" s="477"/>
      <c r="F5" s="433"/>
      <c r="G5" s="434"/>
      <c r="H5" s="307" t="s">
        <v>9</v>
      </c>
    </row>
    <row r="6" spans="1:8" ht="29.25" customHeight="1">
      <c r="A6" s="232" t="s">
        <v>17</v>
      </c>
      <c r="B6" s="477"/>
      <c r="C6" s="477"/>
      <c r="D6" s="477"/>
      <c r="E6" s="477"/>
      <c r="F6" s="433"/>
      <c r="G6" s="434"/>
      <c r="H6" s="307" t="s">
        <v>8</v>
      </c>
    </row>
    <row r="7" spans="1:8" ht="51.75" customHeight="1">
      <c r="A7" s="232" t="s">
        <v>16</v>
      </c>
      <c r="B7" s="477" t="s">
        <v>470</v>
      </c>
      <c r="C7" s="477"/>
      <c r="D7" s="477"/>
      <c r="E7" s="477"/>
      <c r="F7" s="478" t="s">
        <v>469</v>
      </c>
      <c r="G7" s="479"/>
      <c r="H7" s="307" t="s">
        <v>10</v>
      </c>
    </row>
    <row r="8" spans="1:8" ht="29.25" customHeight="1">
      <c r="A8" s="232" t="s">
        <v>424</v>
      </c>
      <c r="B8" s="246" t="s">
        <v>471</v>
      </c>
      <c r="C8" s="246"/>
      <c r="D8" s="246"/>
      <c r="E8" s="305"/>
      <c r="F8" s="480" t="s">
        <v>476</v>
      </c>
      <c r="G8" s="481"/>
      <c r="H8" s="308"/>
    </row>
    <row r="9" spans="1:8" ht="29.25" customHeight="1">
      <c r="A9" s="232" t="s">
        <v>21</v>
      </c>
      <c r="B9" s="476" t="s">
        <v>472</v>
      </c>
      <c r="C9" s="476"/>
      <c r="D9" s="476"/>
      <c r="E9" s="476"/>
      <c r="F9" s="480" t="s">
        <v>477</v>
      </c>
      <c r="G9" s="481"/>
      <c r="H9" s="306"/>
    </row>
    <row r="10" spans="1:8" ht="29.25" customHeight="1">
      <c r="A10" s="232" t="s">
        <v>81</v>
      </c>
      <c r="B10" s="477">
        <v>9</v>
      </c>
      <c r="C10" s="477"/>
      <c r="D10" s="477"/>
      <c r="E10" s="477"/>
      <c r="F10" s="477"/>
      <c r="G10" s="309"/>
      <c r="H10" s="307"/>
    </row>
    <row r="11" spans="1:8" ht="29.25" customHeight="1">
      <c r="A11" s="232" t="s">
        <v>11</v>
      </c>
      <c r="B11" s="476" t="s">
        <v>473</v>
      </c>
      <c r="C11" s="476"/>
      <c r="D11" s="476"/>
      <c r="E11" s="476"/>
      <c r="F11" s="476"/>
      <c r="G11" s="309"/>
      <c r="H11" s="307"/>
    </row>
    <row r="12" spans="1:8" ht="29.25" customHeight="1">
      <c r="A12" s="232" t="s">
        <v>12</v>
      </c>
      <c r="B12" s="476" t="s">
        <v>474</v>
      </c>
      <c r="C12" s="476"/>
      <c r="D12" s="476"/>
      <c r="E12" s="476"/>
      <c r="F12" s="476"/>
      <c r="G12" s="309"/>
      <c r="H12" s="307"/>
    </row>
    <row r="13" spans="1:8" ht="29.25" customHeight="1">
      <c r="A13" s="232" t="s">
        <v>13</v>
      </c>
      <c r="B13" s="476" t="s">
        <v>475</v>
      </c>
      <c r="C13" s="476"/>
      <c r="D13" s="476"/>
      <c r="E13" s="476"/>
      <c r="F13" s="476"/>
      <c r="G13" s="309"/>
      <c r="H13" s="307"/>
    </row>
    <row r="14" spans="1:8" ht="19.5" customHeight="1">
      <c r="A14" s="209"/>
      <c r="B14" s="214"/>
      <c r="C14" s="214"/>
      <c r="D14" s="214"/>
      <c r="E14" s="214"/>
      <c r="F14" s="214"/>
      <c r="G14" s="214"/>
      <c r="H14" s="214"/>
    </row>
    <row r="15" spans="1:8" ht="30.75" customHeight="1">
      <c r="A15" s="450" t="s">
        <v>137</v>
      </c>
      <c r="B15" s="450"/>
      <c r="C15" s="450"/>
      <c r="D15" s="450"/>
      <c r="E15" s="450"/>
      <c r="F15" s="450"/>
      <c r="G15" s="450"/>
      <c r="H15" s="450"/>
    </row>
    <row r="16" spans="1:8" ht="38.25" customHeight="1">
      <c r="A16" s="450" t="s">
        <v>478</v>
      </c>
      <c r="B16" s="450"/>
      <c r="C16" s="450"/>
      <c r="D16" s="450"/>
      <c r="E16" s="450"/>
      <c r="F16" s="450"/>
      <c r="G16" s="450"/>
      <c r="H16" s="450"/>
    </row>
    <row r="17" spans="1:8" ht="20.25">
      <c r="A17" s="450" t="s">
        <v>507</v>
      </c>
      <c r="B17" s="450"/>
      <c r="C17" s="450"/>
      <c r="D17" s="450"/>
      <c r="E17" s="450"/>
      <c r="F17" s="450"/>
      <c r="G17" s="450"/>
      <c r="H17" s="450"/>
    </row>
    <row r="18" spans="1:8" ht="23.25" customHeight="1">
      <c r="A18" s="467"/>
      <c r="B18" s="467"/>
      <c r="C18" s="467"/>
      <c r="D18" s="467"/>
      <c r="E18" s="467"/>
      <c r="F18" s="467"/>
      <c r="G18" s="467"/>
      <c r="H18" s="467"/>
    </row>
    <row r="19" spans="1:8" ht="31.5" customHeight="1">
      <c r="A19" s="468" t="s">
        <v>123</v>
      </c>
      <c r="B19" s="468"/>
      <c r="C19" s="468"/>
      <c r="D19" s="468"/>
      <c r="E19" s="468"/>
      <c r="F19" s="468"/>
      <c r="G19" s="468"/>
      <c r="H19" s="468"/>
    </row>
    <row r="20" spans="1:8" ht="29.25" customHeight="1">
      <c r="B20" s="233"/>
      <c r="C20" s="233"/>
      <c r="D20" s="233"/>
      <c r="E20" s="233"/>
      <c r="F20" s="233"/>
      <c r="G20" s="233"/>
      <c r="H20" s="210" t="s">
        <v>351</v>
      </c>
    </row>
    <row r="21" spans="1:8" ht="43.5" customHeight="1">
      <c r="A21" s="465" t="s">
        <v>155</v>
      </c>
      <c r="B21" s="466" t="s">
        <v>18</v>
      </c>
      <c r="C21" s="466" t="s">
        <v>136</v>
      </c>
      <c r="D21" s="466"/>
      <c r="E21" s="475" t="s">
        <v>510</v>
      </c>
      <c r="F21" s="475"/>
      <c r="G21" s="475"/>
      <c r="H21" s="475"/>
    </row>
    <row r="22" spans="1:8" ht="51" customHeight="1">
      <c r="A22" s="465"/>
      <c r="B22" s="466"/>
      <c r="C22" s="211" t="s">
        <v>508</v>
      </c>
      <c r="D22" s="211" t="s">
        <v>509</v>
      </c>
      <c r="E22" s="207" t="s">
        <v>146</v>
      </c>
      <c r="F22" s="207" t="s">
        <v>142</v>
      </c>
      <c r="G22" s="207" t="s">
        <v>152</v>
      </c>
      <c r="H22" s="207" t="s">
        <v>153</v>
      </c>
    </row>
    <row r="23" spans="1:8" ht="28.5" customHeight="1" thickBot="1">
      <c r="A23" s="212">
        <v>1</v>
      </c>
      <c r="B23" s="211">
        <v>2</v>
      </c>
      <c r="C23" s="212">
        <v>3</v>
      </c>
      <c r="D23" s="211">
        <v>4</v>
      </c>
      <c r="E23" s="212">
        <v>5</v>
      </c>
      <c r="F23" s="211">
        <v>6</v>
      </c>
      <c r="G23" s="212">
        <v>7</v>
      </c>
      <c r="H23" s="211">
        <v>8</v>
      </c>
    </row>
    <row r="24" spans="1:8" s="35" customFormat="1" ht="33" customHeight="1" thickBot="1">
      <c r="A24" s="472" t="s">
        <v>75</v>
      </c>
      <c r="B24" s="473"/>
      <c r="C24" s="473"/>
      <c r="D24" s="473"/>
      <c r="E24" s="473"/>
      <c r="F24" s="473"/>
      <c r="G24" s="473"/>
      <c r="H24" s="474"/>
    </row>
    <row r="25" spans="1:8" s="35" customFormat="1" ht="30.75" customHeight="1">
      <c r="A25" s="234" t="s">
        <v>124</v>
      </c>
      <c r="B25" s="235">
        <v>1000</v>
      </c>
      <c r="C25" s="410">
        <f>'I. Фін результат'!C8</f>
        <v>2322.1</v>
      </c>
      <c r="D25" s="410">
        <f>'I. Фін результат'!D8</f>
        <v>4569.5</v>
      </c>
      <c r="E25" s="410">
        <f>'I. Фін результат'!E8</f>
        <v>3947.1</v>
      </c>
      <c r="F25" s="410">
        <f>'I. Фін результат'!F8</f>
        <v>4569.5</v>
      </c>
      <c r="G25" s="410">
        <f t="shared" ref="G25:G35" si="0">IF(F25="(    )",0,F25)-IF(E25="(    )",0,E25)</f>
        <v>622.40000000000009</v>
      </c>
      <c r="H25" s="411">
        <f t="shared" ref="H25:H35" si="1">IF(IF(E25="(    )",0,E25)=0,0,IF(F25="(    )",0,F25)/IF(E25="(    )",0,E25))*100</f>
        <v>115.76853892731374</v>
      </c>
    </row>
    <row r="26" spans="1:8" s="35" customFormat="1" ht="30.75" customHeight="1">
      <c r="A26" s="234" t="s">
        <v>111</v>
      </c>
      <c r="B26" s="235">
        <v>1010</v>
      </c>
      <c r="C26" s="410">
        <f>'I. Фін результат'!C9</f>
        <v>-809.20000000000016</v>
      </c>
      <c r="D26" s="410">
        <f>'I. Фін результат'!D9</f>
        <v>-1523.1000000000001</v>
      </c>
      <c r="E26" s="410">
        <f>'I. Фін результат'!E9</f>
        <v>-2439.4</v>
      </c>
      <c r="F26" s="410">
        <f>'I. Фін результат'!F9</f>
        <v>-1523.1000000000001</v>
      </c>
      <c r="G26" s="410">
        <f t="shared" si="0"/>
        <v>916.3</v>
      </c>
      <c r="H26" s="411">
        <f t="shared" si="1"/>
        <v>62.43748462736739</v>
      </c>
    </row>
    <row r="27" spans="1:8" s="35" customFormat="1" ht="29.25" customHeight="1">
      <c r="A27" s="133" t="s">
        <v>147</v>
      </c>
      <c r="B27" s="134">
        <v>1020</v>
      </c>
      <c r="C27" s="412">
        <f>SUM(C25:C26)</f>
        <v>1512.8999999999996</v>
      </c>
      <c r="D27" s="412">
        <f t="shared" ref="D27:F27" si="2">SUM(D25:D26)</f>
        <v>3046.3999999999996</v>
      </c>
      <c r="E27" s="412">
        <f t="shared" si="2"/>
        <v>1507.6999999999998</v>
      </c>
      <c r="F27" s="412">
        <f t="shared" si="2"/>
        <v>3046.3999999999996</v>
      </c>
      <c r="G27" s="99">
        <f t="shared" si="0"/>
        <v>1538.6999999999998</v>
      </c>
      <c r="H27" s="413">
        <f t="shared" si="1"/>
        <v>202.05611195861243</v>
      </c>
    </row>
    <row r="28" spans="1:8" s="35" customFormat="1" ht="30.75" customHeight="1">
      <c r="A28" s="234" t="s">
        <v>352</v>
      </c>
      <c r="B28" s="235">
        <v>1030</v>
      </c>
      <c r="C28" s="410">
        <f>'I. Фін результат'!C19</f>
        <v>-1120.7</v>
      </c>
      <c r="D28" s="410">
        <f>'I. Фін результат'!D19</f>
        <v>-2499.9</v>
      </c>
      <c r="E28" s="410">
        <f>'I. Фін результат'!E19</f>
        <v>-1504.3</v>
      </c>
      <c r="F28" s="410">
        <f>'I. Фін результат'!F19</f>
        <v>-2499.9</v>
      </c>
      <c r="G28" s="410">
        <f t="shared" si="0"/>
        <v>-995.60000000000014</v>
      </c>
      <c r="H28" s="411">
        <f t="shared" si="1"/>
        <v>166.18360699328591</v>
      </c>
    </row>
    <row r="29" spans="1:8" s="35" customFormat="1" ht="30.75" customHeight="1">
      <c r="A29" s="234" t="s">
        <v>100</v>
      </c>
      <c r="B29" s="235">
        <v>1060</v>
      </c>
      <c r="C29" s="410">
        <f>'I. Фін результат'!C40</f>
        <v>0</v>
      </c>
      <c r="D29" s="410">
        <f>'I. Фін результат'!D40</f>
        <v>0</v>
      </c>
      <c r="E29" s="410">
        <f>'I. Фін результат'!E40</f>
        <v>0</v>
      </c>
      <c r="F29" s="410">
        <f>'I. Фін результат'!F40</f>
        <v>0</v>
      </c>
      <c r="G29" s="410">
        <f t="shared" si="0"/>
        <v>0</v>
      </c>
      <c r="H29" s="411">
        <f t="shared" si="1"/>
        <v>0</v>
      </c>
    </row>
    <row r="30" spans="1:8" s="35" customFormat="1" ht="30.75" customHeight="1">
      <c r="A30" s="234" t="s">
        <v>353</v>
      </c>
      <c r="B30" s="235">
        <v>1070</v>
      </c>
      <c r="C30" s="410">
        <f>'I. Фін результат'!C48</f>
        <v>0</v>
      </c>
      <c r="D30" s="410">
        <f>'I. Фін результат'!D48</f>
        <v>0</v>
      </c>
      <c r="E30" s="410">
        <f>'I. Фін результат'!E48</f>
        <v>0</v>
      </c>
      <c r="F30" s="410">
        <f>'I. Фін результат'!F48</f>
        <v>0</v>
      </c>
      <c r="G30" s="410">
        <f t="shared" si="0"/>
        <v>0</v>
      </c>
      <c r="H30" s="411">
        <f t="shared" si="1"/>
        <v>0</v>
      </c>
    </row>
    <row r="31" spans="1:8" s="35" customFormat="1" ht="30.75" customHeight="1">
      <c r="A31" s="234" t="s">
        <v>27</v>
      </c>
      <c r="B31" s="235">
        <v>1080</v>
      </c>
      <c r="C31" s="410">
        <f>'I. Фін результат'!C52</f>
        <v>0</v>
      </c>
      <c r="D31" s="410">
        <f>'I. Фін результат'!D52</f>
        <v>-9.9</v>
      </c>
      <c r="E31" s="410">
        <f>'I. Фін результат'!E52</f>
        <v>0</v>
      </c>
      <c r="F31" s="410">
        <f>'I. Фін результат'!F52</f>
        <v>-9.9</v>
      </c>
      <c r="G31" s="410">
        <f t="shared" si="0"/>
        <v>-9.9</v>
      </c>
      <c r="H31" s="411">
        <f t="shared" si="1"/>
        <v>0</v>
      </c>
    </row>
    <row r="32" spans="1:8" s="35" customFormat="1" ht="29.25" customHeight="1">
      <c r="A32" s="133" t="s">
        <v>4</v>
      </c>
      <c r="B32" s="134">
        <v>1100</v>
      </c>
      <c r="C32" s="412">
        <f>SUM(C27:C31)</f>
        <v>392.19999999999959</v>
      </c>
      <c r="D32" s="412">
        <f t="shared" ref="D32:F32" si="3">SUM(D27:D31)</f>
        <v>536.59999999999957</v>
      </c>
      <c r="E32" s="412">
        <f t="shared" si="3"/>
        <v>3.3999999999998636</v>
      </c>
      <c r="F32" s="412">
        <f t="shared" si="3"/>
        <v>536.59999999999957</v>
      </c>
      <c r="G32" s="99">
        <f t="shared" si="0"/>
        <v>533.1999999999997</v>
      </c>
      <c r="H32" s="413">
        <f t="shared" si="1"/>
        <v>15782.352941177092</v>
      </c>
    </row>
    <row r="33" spans="1:8" s="35" customFormat="1" ht="26.25" customHeight="1">
      <c r="A33" s="136" t="s">
        <v>101</v>
      </c>
      <c r="B33" s="134">
        <v>1310</v>
      </c>
      <c r="C33" s="412">
        <f>'I. Фін результат'!C88</f>
        <v>499.89999999999958</v>
      </c>
      <c r="D33" s="412">
        <f>'I. Фін результат'!D88</f>
        <v>592.09999999999957</v>
      </c>
      <c r="E33" s="412">
        <f>'I. Фін результат'!E88</f>
        <v>112.59999999999987</v>
      </c>
      <c r="F33" s="412">
        <f>'I. Фін результат'!F88</f>
        <v>592.09999999999957</v>
      </c>
      <c r="G33" s="99">
        <f t="shared" si="0"/>
        <v>479.49999999999972</v>
      </c>
      <c r="H33" s="413">
        <f t="shared" si="1"/>
        <v>525.84369449378357</v>
      </c>
    </row>
    <row r="34" spans="1:8" s="35" customFormat="1" ht="29.25" customHeight="1">
      <c r="A34" s="133" t="s">
        <v>133</v>
      </c>
      <c r="B34" s="134">
        <v>5010</v>
      </c>
      <c r="C34" s="412">
        <f>IF(C25=0,0,C33/C25*100)</f>
        <v>21.527927307178828</v>
      </c>
      <c r="D34" s="412">
        <f t="shared" ref="D34:F34" si="4">IF(D25=0,0,D33/D25*100)</f>
        <v>12.95765401028558</v>
      </c>
      <c r="E34" s="412">
        <f t="shared" si="4"/>
        <v>2.852727318791008</v>
      </c>
      <c r="F34" s="412">
        <f t="shared" si="4"/>
        <v>12.95765401028558</v>
      </c>
      <c r="G34" s="99">
        <f t="shared" si="0"/>
        <v>10.104926691494573</v>
      </c>
      <c r="H34" s="413">
        <f t="shared" si="1"/>
        <v>454.21985918293313</v>
      </c>
    </row>
    <row r="35" spans="1:8" s="35" customFormat="1" ht="30.75" customHeight="1">
      <c r="A35" s="234" t="s">
        <v>189</v>
      </c>
      <c r="B35" s="235">
        <v>1110</v>
      </c>
      <c r="C35" s="410">
        <f>'I. Фін результат'!C60</f>
        <v>0</v>
      </c>
      <c r="D35" s="410">
        <f>'I. Фін результат'!D60</f>
        <v>0</v>
      </c>
      <c r="E35" s="410">
        <f>'I. Фін результат'!E60</f>
        <v>0</v>
      </c>
      <c r="F35" s="410">
        <f>'I. Фін результат'!F60</f>
        <v>0</v>
      </c>
      <c r="G35" s="410">
        <f t="shared" si="0"/>
        <v>0</v>
      </c>
      <c r="H35" s="411">
        <f t="shared" si="1"/>
        <v>0</v>
      </c>
    </row>
    <row r="36" spans="1:8" s="35" customFormat="1" ht="30.75" customHeight="1">
      <c r="A36" s="234" t="s">
        <v>190</v>
      </c>
      <c r="B36" s="235">
        <v>1120</v>
      </c>
      <c r="C36" s="410" t="str">
        <f>'I. Фін результат'!C61</f>
        <v>(    )</v>
      </c>
      <c r="D36" s="410" t="str">
        <f>'I. Фін результат'!D61</f>
        <v>(    )</v>
      </c>
      <c r="E36" s="410" t="str">
        <f>'I. Фін результат'!E61</f>
        <v>(    )</v>
      </c>
      <c r="F36" s="410" t="str">
        <f>'I. Фін результат'!F61</f>
        <v>(    )</v>
      </c>
      <c r="G36" s="414">
        <f t="shared" ref="G36" si="5">IF(F36="(    )",0,F36)-IF(E36="(    )",0,E36)</f>
        <v>0</v>
      </c>
      <c r="H36" s="414">
        <f>IF(IF(E36="(    )",0,E36)=0,0,IF(F36="(    )",0,F36)/IF(E36="(    )",0,E36))*100</f>
        <v>0</v>
      </c>
    </row>
    <row r="37" spans="1:8" s="35" customFormat="1" ht="30.75" customHeight="1">
      <c r="A37" s="234" t="s">
        <v>191</v>
      </c>
      <c r="B37" s="235">
        <v>1130</v>
      </c>
      <c r="C37" s="410">
        <f>'I. Фін результат'!C62</f>
        <v>0</v>
      </c>
      <c r="D37" s="410">
        <f>'I. Фін результат'!D62</f>
        <v>0</v>
      </c>
      <c r="E37" s="410">
        <f>'I. Фін результат'!E62</f>
        <v>0</v>
      </c>
      <c r="F37" s="410">
        <f>'I. Фін результат'!F62</f>
        <v>0</v>
      </c>
      <c r="G37" s="410">
        <f t="shared" ref="G37:G58" si="6">IF(F37="(    )",0,F37)-IF(E37="(    )",0,E37)</f>
        <v>0</v>
      </c>
      <c r="H37" s="411">
        <f t="shared" ref="H37:H58" si="7">IF(IF(E37="(    )",0,E37)=0,0,IF(F37="(    )",0,F37)/IF(E37="(    )",0,E37))*100</f>
        <v>0</v>
      </c>
    </row>
    <row r="38" spans="1:8" s="35" customFormat="1" ht="30.75" customHeight="1">
      <c r="A38" s="234" t="s">
        <v>192</v>
      </c>
      <c r="B38" s="235">
        <v>1140</v>
      </c>
      <c r="C38" s="410">
        <f>'I. Фін результат'!C63</f>
        <v>-3.3</v>
      </c>
      <c r="D38" s="410" t="str">
        <f>'I. Фін результат'!D63</f>
        <v>(    )</v>
      </c>
      <c r="E38" s="410" t="str">
        <f>'I. Фін результат'!E63</f>
        <v>(    )</v>
      </c>
      <c r="F38" s="410" t="str">
        <f>'I. Фін результат'!F63</f>
        <v>(    )</v>
      </c>
      <c r="G38" s="99">
        <f t="shared" si="6"/>
        <v>0</v>
      </c>
      <c r="H38" s="411">
        <f t="shared" si="7"/>
        <v>0</v>
      </c>
    </row>
    <row r="39" spans="1:8" s="35" customFormat="1" ht="30.75" customHeight="1">
      <c r="A39" s="234" t="s">
        <v>354</v>
      </c>
      <c r="B39" s="235">
        <v>1150</v>
      </c>
      <c r="C39" s="410">
        <f>'I. Фін результат'!C64</f>
        <v>1.7</v>
      </c>
      <c r="D39" s="410">
        <f>'I. Фін результат'!D64</f>
        <v>0</v>
      </c>
      <c r="E39" s="410">
        <f>'I. Фін результат'!E64</f>
        <v>0</v>
      </c>
      <c r="F39" s="410">
        <f>'I. Фін результат'!F64</f>
        <v>0</v>
      </c>
      <c r="G39" s="415">
        <f t="shared" si="6"/>
        <v>0</v>
      </c>
      <c r="H39" s="411">
        <f t="shared" si="7"/>
        <v>0</v>
      </c>
    </row>
    <row r="40" spans="1:8" s="35" customFormat="1" ht="30.75" customHeight="1">
      <c r="A40" s="234" t="s">
        <v>355</v>
      </c>
      <c r="B40" s="235">
        <v>1160</v>
      </c>
      <c r="C40" s="410">
        <f>'I. Фін результат'!C67</f>
        <v>0</v>
      </c>
      <c r="D40" s="410">
        <f>'I. Фін результат'!D67</f>
        <v>0</v>
      </c>
      <c r="E40" s="410">
        <f>'I. Фін результат'!E67</f>
        <v>0</v>
      </c>
      <c r="F40" s="410">
        <f>'I. Фін результат'!F67</f>
        <v>0</v>
      </c>
      <c r="G40" s="415">
        <f t="shared" si="6"/>
        <v>0</v>
      </c>
      <c r="H40" s="411">
        <f t="shared" si="7"/>
        <v>0</v>
      </c>
    </row>
    <row r="41" spans="1:8" s="35" customFormat="1" ht="29.25" customHeight="1">
      <c r="A41" s="133" t="s">
        <v>74</v>
      </c>
      <c r="B41" s="134">
        <v>1170</v>
      </c>
      <c r="C41" s="412">
        <f>SUM(C32,C35:C40)</f>
        <v>390.59999999999957</v>
      </c>
      <c r="D41" s="412">
        <f t="shared" ref="D41:F41" si="8">SUM(D32,D35:D40)</f>
        <v>536.59999999999957</v>
      </c>
      <c r="E41" s="412">
        <f t="shared" si="8"/>
        <v>3.3999999999998636</v>
      </c>
      <c r="F41" s="412">
        <f t="shared" si="8"/>
        <v>536.59999999999957</v>
      </c>
      <c r="G41" s="99">
        <f t="shared" si="6"/>
        <v>533.1999999999997</v>
      </c>
      <c r="H41" s="413">
        <f t="shared" si="7"/>
        <v>15782.352941177092</v>
      </c>
    </row>
    <row r="42" spans="1:8" s="35" customFormat="1" ht="30.75" customHeight="1">
      <c r="A42" s="234" t="s">
        <v>199</v>
      </c>
      <c r="B42" s="235">
        <v>1180</v>
      </c>
      <c r="C42" s="410" t="str">
        <f>'I. Фін результат'!C71</f>
        <v>(    )</v>
      </c>
      <c r="D42" s="410">
        <f>'I. Фін результат'!D71</f>
        <v>-18.600000000000001</v>
      </c>
      <c r="E42" s="410">
        <f>'I. Фін результат'!E71</f>
        <v>-0.6</v>
      </c>
      <c r="F42" s="410">
        <f>'I. Фін результат'!F71</f>
        <v>-18.600000000000001</v>
      </c>
      <c r="G42" s="415">
        <f t="shared" si="6"/>
        <v>-18</v>
      </c>
      <c r="H42" s="411">
        <f t="shared" si="7"/>
        <v>3100.0000000000005</v>
      </c>
    </row>
    <row r="43" spans="1:8" s="35" customFormat="1" ht="30.75" customHeight="1">
      <c r="A43" s="234" t="s">
        <v>200</v>
      </c>
      <c r="B43" s="235">
        <v>1181</v>
      </c>
      <c r="C43" s="410">
        <f>'I. Фін результат'!C72</f>
        <v>0</v>
      </c>
      <c r="D43" s="410">
        <f>'I. Фін результат'!D72</f>
        <v>0</v>
      </c>
      <c r="E43" s="410">
        <f>'I. Фін результат'!E72</f>
        <v>0</v>
      </c>
      <c r="F43" s="410">
        <f>'I. Фін результат'!F72</f>
        <v>0</v>
      </c>
      <c r="G43" s="410">
        <f t="shared" si="6"/>
        <v>0</v>
      </c>
      <c r="H43" s="411">
        <f t="shared" si="7"/>
        <v>0</v>
      </c>
    </row>
    <row r="44" spans="1:8" s="35" customFormat="1" ht="30.75" customHeight="1">
      <c r="A44" s="234" t="s">
        <v>201</v>
      </c>
      <c r="B44" s="235">
        <v>1190</v>
      </c>
      <c r="C44" s="410">
        <f>'I. Фін результат'!C73</f>
        <v>0</v>
      </c>
      <c r="D44" s="410">
        <f>'I. Фін результат'!D73</f>
        <v>0</v>
      </c>
      <c r="E44" s="410">
        <f>'I. Фін результат'!E73</f>
        <v>0</v>
      </c>
      <c r="F44" s="410">
        <f>'I. Фін результат'!F73</f>
        <v>0</v>
      </c>
      <c r="G44" s="410">
        <f t="shared" si="6"/>
        <v>0</v>
      </c>
      <c r="H44" s="411">
        <f t="shared" si="7"/>
        <v>0</v>
      </c>
    </row>
    <row r="45" spans="1:8" s="35" customFormat="1" ht="30.75" customHeight="1">
      <c r="A45" s="234" t="s">
        <v>202</v>
      </c>
      <c r="B45" s="235">
        <v>1191</v>
      </c>
      <c r="C45" s="410" t="str">
        <f>'I. Фін результат'!C74</f>
        <v>(    )</v>
      </c>
      <c r="D45" s="410" t="str">
        <f>'I. Фін результат'!D74</f>
        <v>(    )</v>
      </c>
      <c r="E45" s="410" t="str">
        <f>'I. Фін результат'!E74</f>
        <v>(    )</v>
      </c>
      <c r="F45" s="410" t="str">
        <f>'I. Фін результат'!F74</f>
        <v>(    )</v>
      </c>
      <c r="G45" s="410">
        <f t="shared" si="6"/>
        <v>0</v>
      </c>
      <c r="H45" s="411">
        <f t="shared" si="7"/>
        <v>0</v>
      </c>
    </row>
    <row r="46" spans="1:8" s="35" customFormat="1" ht="29.25" customHeight="1">
      <c r="A46" s="133" t="s">
        <v>234</v>
      </c>
      <c r="B46" s="134">
        <v>1200</v>
      </c>
      <c r="C46" s="412">
        <f>SUM(C41:C45)</f>
        <v>390.59999999999957</v>
      </c>
      <c r="D46" s="412">
        <f t="shared" ref="D46:F46" si="9">SUM(D41:D45)</f>
        <v>517.99999999999955</v>
      </c>
      <c r="E46" s="412">
        <f t="shared" si="9"/>
        <v>2.7999999999998635</v>
      </c>
      <c r="F46" s="412">
        <f t="shared" si="9"/>
        <v>517.99999999999955</v>
      </c>
      <c r="G46" s="99">
        <f t="shared" si="6"/>
        <v>515.1999999999997</v>
      </c>
      <c r="H46" s="413">
        <f t="shared" si="7"/>
        <v>18500.000000000888</v>
      </c>
    </row>
    <row r="47" spans="1:8" s="35" customFormat="1" ht="30.75" customHeight="1">
      <c r="A47" s="234" t="s">
        <v>320</v>
      </c>
      <c r="B47" s="235">
        <v>1201</v>
      </c>
      <c r="C47" s="410">
        <f>'I. Фін результат'!C76</f>
        <v>390.59999999999957</v>
      </c>
      <c r="D47" s="410">
        <f>'I. Фін результат'!D76</f>
        <v>517.99999999999955</v>
      </c>
      <c r="E47" s="410">
        <f>'I. Фін результат'!E76</f>
        <v>2.7999999999998635</v>
      </c>
      <c r="F47" s="410">
        <f>'I. Фін результат'!F76</f>
        <v>517.99999999999955</v>
      </c>
      <c r="G47" s="415">
        <f t="shared" si="6"/>
        <v>515.1999999999997</v>
      </c>
      <c r="H47" s="411">
        <f t="shared" si="7"/>
        <v>18500.000000000888</v>
      </c>
    </row>
    <row r="48" spans="1:8" s="35" customFormat="1" ht="30.75" customHeight="1">
      <c r="A48" s="234" t="s">
        <v>321</v>
      </c>
      <c r="B48" s="235">
        <v>1202</v>
      </c>
      <c r="C48" s="410" t="str">
        <f>'I. Фін результат'!C77</f>
        <v/>
      </c>
      <c r="D48" s="410" t="str">
        <f>'I. Фін результат'!D77</f>
        <v/>
      </c>
      <c r="E48" s="410" t="str">
        <f>'I. Фін результат'!E77</f>
        <v/>
      </c>
      <c r="F48" s="410" t="str">
        <f>'I. Фін результат'!F77</f>
        <v/>
      </c>
      <c r="G48" s="414">
        <f>IF(F48="",0,F48)-IF(E48="",0,E48)</f>
        <v>0</v>
      </c>
      <c r="H48" s="414">
        <f>IF(IF(E48="",0,E48)=0,0,IF(F48="",0,F48)/IF(E48="",0,E48))*100</f>
        <v>0</v>
      </c>
    </row>
    <row r="49" spans="1:8" s="35" customFormat="1" ht="29.25" customHeight="1">
      <c r="A49" s="133" t="s">
        <v>19</v>
      </c>
      <c r="B49" s="134">
        <v>1210</v>
      </c>
      <c r="C49" s="412">
        <f>SUM(C25,C30,C35,C37,C39,C43,C44)</f>
        <v>2323.7999999999997</v>
      </c>
      <c r="D49" s="412">
        <f>SUM(D25,D30,D35,D37,D39,D43,D44)</f>
        <v>4569.5</v>
      </c>
      <c r="E49" s="412">
        <f>SUM(E25,E30,E35,E37,E39,E43,E44)</f>
        <v>3947.1</v>
      </c>
      <c r="F49" s="412">
        <f>SUM(F25,F30,F35,F37,F39,F43,F44)</f>
        <v>4569.5</v>
      </c>
      <c r="G49" s="99">
        <f t="shared" si="6"/>
        <v>622.40000000000009</v>
      </c>
      <c r="H49" s="413">
        <f t="shared" si="7"/>
        <v>115.76853892731374</v>
      </c>
    </row>
    <row r="50" spans="1:8" s="35" customFormat="1" ht="29.25" customHeight="1">
      <c r="A50" s="133" t="s">
        <v>89</v>
      </c>
      <c r="B50" s="134">
        <v>1220</v>
      </c>
      <c r="C50" s="412">
        <f>SUM(C26,C28,C29,C31,C36,C38,C40,C42,C45)</f>
        <v>-1933.2</v>
      </c>
      <c r="D50" s="412">
        <f>SUM(D26,D28,D29,D31,D36,D38,D40,D42,D45)</f>
        <v>-4051.5</v>
      </c>
      <c r="E50" s="412">
        <f>SUM(E26,E28,E29,E31,E36,E38,E40,E42,E45)</f>
        <v>-3944.2999999999997</v>
      </c>
      <c r="F50" s="412">
        <f>SUM(F26,F28,F29,F31,F36,F38,F40,F42,F45)</f>
        <v>-4051.5</v>
      </c>
      <c r="G50" s="99">
        <f t="shared" si="6"/>
        <v>-107.20000000000027</v>
      </c>
      <c r="H50" s="413">
        <f t="shared" si="7"/>
        <v>102.71784600562839</v>
      </c>
    </row>
    <row r="51" spans="1:8" s="35" customFormat="1" ht="30.75" customHeight="1">
      <c r="A51" s="234" t="s">
        <v>145</v>
      </c>
      <c r="B51" s="235">
        <v>1230</v>
      </c>
      <c r="C51" s="410">
        <f>'I. Фін результат'!C80</f>
        <v>0</v>
      </c>
      <c r="D51" s="410">
        <f>'I. Фін результат'!D80</f>
        <v>0</v>
      </c>
      <c r="E51" s="410">
        <f>'I. Фін результат'!E80</f>
        <v>0</v>
      </c>
      <c r="F51" s="410">
        <f>'I. Фін результат'!F80</f>
        <v>0</v>
      </c>
      <c r="G51" s="410">
        <f t="shared" si="6"/>
        <v>0</v>
      </c>
      <c r="H51" s="411">
        <f t="shared" si="7"/>
        <v>0</v>
      </c>
    </row>
    <row r="52" spans="1:8" s="35" customFormat="1" ht="29.25" customHeight="1">
      <c r="A52" s="133" t="s">
        <v>135</v>
      </c>
      <c r="B52" s="134"/>
      <c r="C52" s="412"/>
      <c r="D52" s="412"/>
      <c r="E52" s="412"/>
      <c r="F52" s="412"/>
      <c r="G52" s="99">
        <f t="shared" si="6"/>
        <v>0</v>
      </c>
      <c r="H52" s="413">
        <f t="shared" si="7"/>
        <v>0</v>
      </c>
    </row>
    <row r="53" spans="1:8" s="35" customFormat="1" ht="31.5" customHeight="1">
      <c r="A53" s="234" t="s">
        <v>438</v>
      </c>
      <c r="B53" s="235">
        <v>1400</v>
      </c>
      <c r="C53" s="410">
        <f>'I. Фін результат'!C90</f>
        <v>84.1</v>
      </c>
      <c r="D53" s="410">
        <f>'I. Фін результат'!D90</f>
        <v>120.6</v>
      </c>
      <c r="E53" s="410">
        <f>'I. Фін результат'!E90</f>
        <v>128.80000000000001</v>
      </c>
      <c r="F53" s="410">
        <f>'I. Фін результат'!F90</f>
        <v>120.6</v>
      </c>
      <c r="G53" s="410">
        <f t="shared" si="6"/>
        <v>-8.2000000000000171</v>
      </c>
      <c r="H53" s="411">
        <f t="shared" si="7"/>
        <v>93.633540372670794</v>
      </c>
    </row>
    <row r="54" spans="1:8" s="35" customFormat="1" ht="30.75" customHeight="1">
      <c r="A54" s="234" t="s">
        <v>5</v>
      </c>
      <c r="B54" s="235">
        <v>1410</v>
      </c>
      <c r="C54" s="410">
        <f>'I. Фін результат'!C91</f>
        <v>1368.5</v>
      </c>
      <c r="D54" s="410">
        <f>'I. Фін результат'!D91</f>
        <v>3091.5</v>
      </c>
      <c r="E54" s="410">
        <f>'I. Фін результат'!E91</f>
        <v>2955.2</v>
      </c>
      <c r="F54" s="410">
        <f>'I. Фін результат'!F91</f>
        <v>3091.5</v>
      </c>
      <c r="G54" s="410">
        <f t="shared" si="6"/>
        <v>136.30000000000018</v>
      </c>
      <c r="H54" s="411">
        <f t="shared" si="7"/>
        <v>104.61220898754738</v>
      </c>
    </row>
    <row r="55" spans="1:8" s="35" customFormat="1" ht="35.25" customHeight="1">
      <c r="A55" s="234" t="s">
        <v>6</v>
      </c>
      <c r="B55" s="235">
        <v>1420</v>
      </c>
      <c r="C55" s="410">
        <f>'I. Фін результат'!C92</f>
        <v>269.5</v>
      </c>
      <c r="D55" s="410">
        <f>'I. Фін результат'!D92</f>
        <v>600.6</v>
      </c>
      <c r="E55" s="410">
        <f>'I. Фін результат'!E92</f>
        <v>650.20000000000005</v>
      </c>
      <c r="F55" s="410">
        <f>'I. Фін результат'!F92</f>
        <v>600.6</v>
      </c>
      <c r="G55" s="410">
        <f t="shared" si="6"/>
        <v>-49.600000000000023</v>
      </c>
      <c r="H55" s="411">
        <f t="shared" si="7"/>
        <v>92.371577976007373</v>
      </c>
    </row>
    <row r="56" spans="1:8" s="35" customFormat="1" ht="34.5" customHeight="1">
      <c r="A56" s="234" t="s">
        <v>7</v>
      </c>
      <c r="B56" s="235">
        <v>1430</v>
      </c>
      <c r="C56" s="410">
        <f>'I. Фін результат'!C93</f>
        <v>107.7</v>
      </c>
      <c r="D56" s="410">
        <f>'I. Фін результат'!D93</f>
        <v>55.5</v>
      </c>
      <c r="E56" s="410">
        <f>'I. Фін результат'!E93</f>
        <v>109.2</v>
      </c>
      <c r="F56" s="410">
        <f>'I. Фін результат'!F93</f>
        <v>55.5</v>
      </c>
      <c r="G56" s="410">
        <f t="shared" si="6"/>
        <v>-53.7</v>
      </c>
      <c r="H56" s="411">
        <f t="shared" si="7"/>
        <v>50.824175824175825</v>
      </c>
    </row>
    <row r="57" spans="1:8" s="35" customFormat="1" ht="33" customHeight="1">
      <c r="A57" s="234" t="s">
        <v>27</v>
      </c>
      <c r="B57" s="235">
        <v>1440</v>
      </c>
      <c r="C57" s="410">
        <f>'I. Фін результат'!C94</f>
        <v>100.1</v>
      </c>
      <c r="D57" s="410">
        <f>'I. Фін результат'!D94</f>
        <v>164.7</v>
      </c>
      <c r="E57" s="410">
        <f>'I. Фін результат'!E94</f>
        <v>100.3</v>
      </c>
      <c r="F57" s="410">
        <f>'I. Фін результат'!F94</f>
        <v>164.7</v>
      </c>
      <c r="G57" s="410">
        <f t="shared" si="6"/>
        <v>64.399999999999991</v>
      </c>
      <c r="H57" s="411">
        <f t="shared" si="7"/>
        <v>164.20737786640078</v>
      </c>
    </row>
    <row r="58" spans="1:8" s="35" customFormat="1" ht="33.75" customHeight="1" thickBot="1">
      <c r="A58" s="133" t="s">
        <v>50</v>
      </c>
      <c r="B58" s="134">
        <v>1450</v>
      </c>
      <c r="C58" s="412">
        <f>SUM(C53:C57)</f>
        <v>1929.8999999999999</v>
      </c>
      <c r="D58" s="412">
        <f t="shared" ref="D58:F58" si="10">SUM(D53:D57)</f>
        <v>4032.8999999999996</v>
      </c>
      <c r="E58" s="412">
        <f t="shared" si="10"/>
        <v>3943.7</v>
      </c>
      <c r="F58" s="412">
        <f t="shared" si="10"/>
        <v>4032.8999999999996</v>
      </c>
      <c r="G58" s="99">
        <f t="shared" si="6"/>
        <v>89.199999999999818</v>
      </c>
      <c r="H58" s="413">
        <f t="shared" si="7"/>
        <v>102.26183533230216</v>
      </c>
    </row>
    <row r="59" spans="1:8" s="35" customFormat="1" ht="33.75" customHeight="1" thickBot="1">
      <c r="A59" s="447" t="s">
        <v>104</v>
      </c>
      <c r="B59" s="448"/>
      <c r="C59" s="448"/>
      <c r="D59" s="448"/>
      <c r="E59" s="448"/>
      <c r="F59" s="448"/>
      <c r="G59" s="448"/>
      <c r="H59" s="449"/>
    </row>
    <row r="60" spans="1:8" s="35" customFormat="1" ht="37.5" customHeight="1">
      <c r="A60" s="469" t="s">
        <v>356</v>
      </c>
      <c r="B60" s="470"/>
      <c r="C60" s="470"/>
      <c r="D60" s="470"/>
      <c r="E60" s="470"/>
      <c r="F60" s="470"/>
      <c r="G60" s="470"/>
      <c r="H60" s="471"/>
    </row>
    <row r="61" spans="1:8" ht="50.25" customHeight="1">
      <c r="A61" s="137" t="s">
        <v>364</v>
      </c>
      <c r="B61" s="138">
        <v>2110</v>
      </c>
      <c r="C61" s="414">
        <f>'ІІ. Розр. з бюджетом'!C19</f>
        <v>482</v>
      </c>
      <c r="D61" s="414">
        <f>'ІІ. Розр. з бюджетом'!D19</f>
        <v>963.19999999999993</v>
      </c>
      <c r="E61" s="414">
        <f>'ІІ. Розр. з бюджетом'!E19</f>
        <v>833.69999999999993</v>
      </c>
      <c r="F61" s="414">
        <f>'ІІ. Розр. з бюджетом'!F19</f>
        <v>963.19999999999993</v>
      </c>
      <c r="G61" s="410">
        <f t="shared" ref="G61" si="11">IF(F61="(    )",0,F61)-IF(E61="(    )",0,E61)</f>
        <v>129.5</v>
      </c>
      <c r="H61" s="411">
        <f t="shared" ref="H61" si="12">IF(IF(E61="(    )",0,E61)=0,0,IF(F61="(    )",0,F61)/IF(E61="(    )",0,E61))*100</f>
        <v>115.53316540722082</v>
      </c>
    </row>
    <row r="62" spans="1:8" ht="51" customHeight="1">
      <c r="A62" s="137" t="s">
        <v>358</v>
      </c>
      <c r="B62" s="140">
        <v>2120</v>
      </c>
      <c r="C62" s="416">
        <f>'ІІ. Розр. з бюджетом'!C27</f>
        <v>342.3</v>
      </c>
      <c r="D62" s="416">
        <f>'ІІ. Розр. з бюджетом'!D27</f>
        <v>685.8</v>
      </c>
      <c r="E62" s="416">
        <f>'ІІ. Розр. з бюджетом'!E27</f>
        <v>587.79999999999995</v>
      </c>
      <c r="F62" s="416">
        <f>'ІІ. Розр. з бюджетом'!F27</f>
        <v>685.8</v>
      </c>
      <c r="G62" s="415">
        <f t="shared" ref="G62:G64" si="13">IF(F62="(    )",0,F62)-IF(E62="(    )",0,E62)</f>
        <v>98</v>
      </c>
      <c r="H62" s="411">
        <f t="shared" ref="H62:H64" si="14">IF(IF(E62="(    )",0,E62)=0,0,IF(F62="(    )",0,F62)/IF(E62="(    )",0,E62))*100</f>
        <v>116.67233752977204</v>
      </c>
    </row>
    <row r="63" spans="1:8" ht="36.75" customHeight="1">
      <c r="A63" s="137" t="s">
        <v>359</v>
      </c>
      <c r="B63" s="140">
        <v>2130</v>
      </c>
      <c r="C63" s="416">
        <f>'ІІ. Розр. з бюджетом'!C36</f>
        <v>269.5</v>
      </c>
      <c r="D63" s="416">
        <f>'ІІ. Розр. з бюджетом'!D36</f>
        <v>600.6</v>
      </c>
      <c r="E63" s="416">
        <f>'ІІ. Розр. з бюджетом'!E36</f>
        <v>650.20000000000005</v>
      </c>
      <c r="F63" s="416">
        <f>'ІІ. Розр. з бюджетом'!F36</f>
        <v>600.6</v>
      </c>
      <c r="G63" s="415">
        <f t="shared" si="13"/>
        <v>-49.600000000000023</v>
      </c>
      <c r="H63" s="411">
        <f t="shared" si="14"/>
        <v>92.371577976007373</v>
      </c>
    </row>
    <row r="64" spans="1:8" s="35" customFormat="1" ht="33" customHeight="1" thickBot="1">
      <c r="A64" s="136" t="s">
        <v>405</v>
      </c>
      <c r="B64" s="387">
        <v>2200</v>
      </c>
      <c r="C64" s="417">
        <f>'ІІ. Розр. з бюджетом'!C43</f>
        <v>1093.8</v>
      </c>
      <c r="D64" s="417">
        <f>'ІІ. Розр. з бюджетом'!D43</f>
        <v>2249.6</v>
      </c>
      <c r="E64" s="417">
        <f>'ІІ. Розр. з бюджетом'!E43</f>
        <v>2071.6999999999998</v>
      </c>
      <c r="F64" s="417">
        <f>'ІІ. Розр. з бюджетом'!F43</f>
        <v>2249.6</v>
      </c>
      <c r="G64" s="99">
        <f t="shared" si="13"/>
        <v>177.90000000000009</v>
      </c>
      <c r="H64" s="413">
        <f t="shared" si="14"/>
        <v>108.58715064922528</v>
      </c>
    </row>
    <row r="65" spans="1:8" s="35" customFormat="1" ht="33" customHeight="1" thickBot="1">
      <c r="A65" s="447" t="s">
        <v>241</v>
      </c>
      <c r="B65" s="448"/>
      <c r="C65" s="448"/>
      <c r="D65" s="448"/>
      <c r="E65" s="448"/>
      <c r="F65" s="448"/>
      <c r="G65" s="448"/>
      <c r="H65" s="449"/>
    </row>
    <row r="66" spans="1:8" s="35" customFormat="1" ht="37.5" customHeight="1">
      <c r="A66" s="141" t="s">
        <v>238</v>
      </c>
      <c r="B66" s="142">
        <v>3405</v>
      </c>
      <c r="C66" s="417">
        <f>'ІІІ. Рух грош. коштів'!C66</f>
        <v>649.70000000000005</v>
      </c>
      <c r="D66" s="417">
        <f>'ІІІ. Рух грош. коштів'!D66</f>
        <v>1173.8</v>
      </c>
      <c r="E66" s="417">
        <f>'ІІІ. Рух грош. коштів'!E66</f>
        <v>524.4</v>
      </c>
      <c r="F66" s="417">
        <f>'ІІІ. Рух грош. коштів'!F66</f>
        <v>1173.8</v>
      </c>
      <c r="G66" s="99">
        <f t="shared" ref="G66" si="15">IF(F66="(    )",0,F66)-IF(E66="(    )",0,E66)</f>
        <v>649.4</v>
      </c>
      <c r="H66" s="413">
        <f t="shared" ref="H66" si="16">IF(IF(E66="(    )",0,E66)=0,0,IF(F66="(    )",0,F66)/IF(E66="(    )",0,E66))*100</f>
        <v>223.83676582761248</v>
      </c>
    </row>
    <row r="67" spans="1:8" s="35" customFormat="1" ht="33" customHeight="1">
      <c r="A67" s="143" t="s">
        <v>284</v>
      </c>
      <c r="B67" s="144">
        <v>3030</v>
      </c>
      <c r="C67" s="416">
        <f>'ІІІ. Рух грош. коштів'!C12</f>
        <v>2.5</v>
      </c>
      <c r="D67" s="416">
        <f>'ІІІ. Рух грош. коштів'!D12</f>
        <v>0</v>
      </c>
      <c r="E67" s="416">
        <f>'ІІІ. Рух грош. коштів'!E12</f>
        <v>0</v>
      </c>
      <c r="F67" s="416">
        <f>'ІІІ. Рух грош. коштів'!F12</f>
        <v>0</v>
      </c>
      <c r="G67" s="415">
        <f t="shared" ref="G67:G72" si="17">IF(F67="(    )",0,F67)-IF(E67="(    )",0,E67)</f>
        <v>0</v>
      </c>
      <c r="H67" s="411">
        <f t="shared" ref="H67:H72" si="18">IF(IF(E67="(    )",0,E67)=0,0,IF(F67="(    )",0,F67)/IF(E67="(    )",0,E67))*100</f>
        <v>0</v>
      </c>
    </row>
    <row r="68" spans="1:8" s="35" customFormat="1" ht="33" customHeight="1">
      <c r="A68" s="143" t="s">
        <v>232</v>
      </c>
      <c r="B68" s="144">
        <v>3195</v>
      </c>
      <c r="C68" s="416">
        <f>'ІІІ. Рух грош. коштів'!C34</f>
        <v>528</v>
      </c>
      <c r="D68" s="416">
        <f>'ІІІ. Рух грош. коштів'!D34</f>
        <v>501.80000000000018</v>
      </c>
      <c r="E68" s="416">
        <f>'ІІІ. Рух грош. коштів'!E34</f>
        <v>111.39999999999964</v>
      </c>
      <c r="F68" s="416">
        <f>'ІІІ. Рух грош. коштів'!F34</f>
        <v>501.80000000000018</v>
      </c>
      <c r="G68" s="415">
        <f t="shared" si="17"/>
        <v>390.40000000000055</v>
      </c>
      <c r="H68" s="411">
        <f t="shared" si="18"/>
        <v>450.44883303411297</v>
      </c>
    </row>
    <row r="69" spans="1:8" s="35" customFormat="1" ht="33" customHeight="1">
      <c r="A69" s="143" t="s">
        <v>105</v>
      </c>
      <c r="B69" s="144">
        <v>3295</v>
      </c>
      <c r="C69" s="416">
        <f>'ІІІ. Рух грош. коштів'!C52</f>
        <v>-0.60000000000000009</v>
      </c>
      <c r="D69" s="416">
        <f>'ІІІ. Рух грош. коштів'!D52</f>
        <v>-26.1</v>
      </c>
      <c r="E69" s="416">
        <f>'ІІІ. Рух грош. коштів'!E52</f>
        <v>0</v>
      </c>
      <c r="F69" s="416">
        <f>'ІІІ. Рух грош. коштів'!F52</f>
        <v>-26.1</v>
      </c>
      <c r="G69" s="415">
        <f t="shared" si="17"/>
        <v>-26.1</v>
      </c>
      <c r="H69" s="411">
        <f t="shared" si="18"/>
        <v>0</v>
      </c>
    </row>
    <row r="70" spans="1:8" s="35" customFormat="1" ht="33" customHeight="1">
      <c r="A70" s="143" t="s">
        <v>240</v>
      </c>
      <c r="B70" s="144">
        <v>3395</v>
      </c>
      <c r="C70" s="416">
        <v>-3.3</v>
      </c>
      <c r="D70" s="416">
        <f>'ІІІ. Рух грош. коштів'!D64</f>
        <v>-62.1</v>
      </c>
      <c r="E70" s="416">
        <f>'ІІІ. Рух грош. коштів'!E64</f>
        <v>-0.1</v>
      </c>
      <c r="F70" s="416">
        <f>'ІІІ. Рух грош. коштів'!F64</f>
        <v>-62.1</v>
      </c>
      <c r="G70" s="415">
        <f t="shared" si="17"/>
        <v>-62</v>
      </c>
      <c r="H70" s="411">
        <f t="shared" si="18"/>
        <v>62100</v>
      </c>
    </row>
    <row r="71" spans="1:8" s="35" customFormat="1" ht="33" customHeight="1">
      <c r="A71" s="143" t="s">
        <v>108</v>
      </c>
      <c r="B71" s="144">
        <v>3410</v>
      </c>
      <c r="C71" s="416">
        <f>'ІІІ. Рух грош. коштів'!C67</f>
        <v>0</v>
      </c>
      <c r="D71" s="416">
        <f>'ІІІ. Рух грош. коштів'!D67</f>
        <v>0</v>
      </c>
      <c r="E71" s="416">
        <f>'ІІІ. Рух грош. коштів'!E67</f>
        <v>0</v>
      </c>
      <c r="F71" s="416">
        <f>'ІІІ. Рух грош. коштів'!F67</f>
        <v>0</v>
      </c>
      <c r="G71" s="415">
        <f t="shared" si="17"/>
        <v>0</v>
      </c>
      <c r="H71" s="411">
        <f t="shared" si="18"/>
        <v>0</v>
      </c>
    </row>
    <row r="72" spans="1:8" s="35" customFormat="1" ht="37.5" customHeight="1" thickBot="1">
      <c r="A72" s="141" t="s">
        <v>239</v>
      </c>
      <c r="B72" s="142">
        <v>3415</v>
      </c>
      <c r="C72" s="417">
        <f>SUM(C66,C68:C71)</f>
        <v>1173.8000000000002</v>
      </c>
      <c r="D72" s="417">
        <f t="shared" ref="D72:F72" si="19">SUM(D66,D68:D71)</f>
        <v>1587.4000000000003</v>
      </c>
      <c r="E72" s="417">
        <f t="shared" si="19"/>
        <v>635.69999999999959</v>
      </c>
      <c r="F72" s="417">
        <f t="shared" si="19"/>
        <v>1587.4000000000003</v>
      </c>
      <c r="G72" s="99">
        <f t="shared" si="17"/>
        <v>951.70000000000073</v>
      </c>
      <c r="H72" s="413">
        <f t="shared" si="18"/>
        <v>249.70898222431987</v>
      </c>
    </row>
    <row r="73" spans="1:8" s="35" customFormat="1" ht="33" customHeight="1" thickBot="1">
      <c r="A73" s="459" t="s">
        <v>242</v>
      </c>
      <c r="B73" s="460"/>
      <c r="C73" s="460"/>
      <c r="D73" s="460"/>
      <c r="E73" s="460"/>
      <c r="F73" s="460"/>
      <c r="G73" s="460"/>
      <c r="H73" s="461"/>
    </row>
    <row r="74" spans="1:8" s="35" customFormat="1" ht="33" customHeight="1">
      <c r="A74" s="388" t="s">
        <v>193</v>
      </c>
      <c r="B74" s="393">
        <v>4000</v>
      </c>
      <c r="C74" s="418">
        <f>'IV. Кап. інвестиції'!C7</f>
        <v>1.4</v>
      </c>
      <c r="D74" s="418">
        <f>'IV. Кап. інвестиції'!D7</f>
        <v>21.7</v>
      </c>
      <c r="E74" s="418">
        <f>'IV. Кап. інвестиції'!E7</f>
        <v>0</v>
      </c>
      <c r="F74" s="418">
        <f>'IV. Кап. інвестиції'!F7</f>
        <v>21.7</v>
      </c>
      <c r="G74" s="419">
        <f t="shared" ref="G74:G75" si="20">IF(F74="(    )",0,F74)-IF(E74="(    )",0,E74)</f>
        <v>21.7</v>
      </c>
      <c r="H74" s="420">
        <f t="shared" ref="H74:H75" si="21">IF(IF(E74="(    )",0,E74)=0,0,IF(F74="(    )",0,F74)/IF(E74="(    )",0,E74))*100</f>
        <v>0</v>
      </c>
    </row>
    <row r="75" spans="1:8" s="35" customFormat="1" ht="33" customHeight="1">
      <c r="A75" s="389" t="s">
        <v>1</v>
      </c>
      <c r="B75" s="142" t="s">
        <v>130</v>
      </c>
      <c r="C75" s="414">
        <f>'IV. Кап. інвестиції'!C8</f>
        <v>0</v>
      </c>
      <c r="D75" s="414">
        <f>'IV. Кап. інвестиції'!D8</f>
        <v>0</v>
      </c>
      <c r="E75" s="414">
        <f>'IV. Кап. інвестиції'!E8</f>
        <v>0</v>
      </c>
      <c r="F75" s="414">
        <f>'IV. Кап. інвестиції'!F8</f>
        <v>0</v>
      </c>
      <c r="G75" s="415">
        <f t="shared" si="20"/>
        <v>0</v>
      </c>
      <c r="H75" s="421">
        <f t="shared" si="21"/>
        <v>0</v>
      </c>
    </row>
    <row r="76" spans="1:8" s="35" customFormat="1" ht="33" customHeight="1">
      <c r="A76" s="389" t="s">
        <v>2</v>
      </c>
      <c r="B76" s="142">
        <v>4020</v>
      </c>
      <c r="C76" s="414">
        <f>'IV. Кап. інвестиції'!C9</f>
        <v>1.4</v>
      </c>
      <c r="D76" s="414">
        <f>'IV. Кап. інвестиції'!D9</f>
        <v>0</v>
      </c>
      <c r="E76" s="414">
        <f>'IV. Кап. інвестиції'!E9</f>
        <v>0</v>
      </c>
      <c r="F76" s="414">
        <f>'IV. Кап. інвестиції'!F9</f>
        <v>0</v>
      </c>
      <c r="G76" s="415">
        <f t="shared" ref="G76:G79" si="22">IF(F76="(    )",0,F76)-IF(E76="(    )",0,E76)</f>
        <v>0</v>
      </c>
      <c r="H76" s="421">
        <f t="shared" ref="H76:H79" si="23">IF(IF(E76="(    )",0,E76)=0,0,IF(F76="(    )",0,F76)/IF(E76="(    )",0,E76))*100</f>
        <v>0</v>
      </c>
    </row>
    <row r="77" spans="1:8" s="35" customFormat="1" ht="33" customHeight="1">
      <c r="A77" s="389" t="s">
        <v>28</v>
      </c>
      <c r="B77" s="142">
        <v>4030</v>
      </c>
      <c r="C77" s="414">
        <f>'IV. Кап. інвестиції'!C10</f>
        <v>0</v>
      </c>
      <c r="D77" s="414">
        <f>'IV. Кап. інвестиції'!D10</f>
        <v>21.7</v>
      </c>
      <c r="E77" s="414">
        <f>'IV. Кап. інвестиції'!E10</f>
        <v>0</v>
      </c>
      <c r="F77" s="414">
        <f>'IV. Кап. інвестиції'!F10</f>
        <v>21.7</v>
      </c>
      <c r="G77" s="415">
        <f t="shared" si="22"/>
        <v>21.7</v>
      </c>
      <c r="H77" s="421">
        <f t="shared" si="23"/>
        <v>0</v>
      </c>
    </row>
    <row r="78" spans="1:8" s="35" customFormat="1" ht="33" customHeight="1">
      <c r="A78" s="389" t="s">
        <v>3</v>
      </c>
      <c r="B78" s="142">
        <v>4040</v>
      </c>
      <c r="C78" s="414">
        <f>'IV. Кап. інвестиції'!C11</f>
        <v>0</v>
      </c>
      <c r="D78" s="414">
        <f>'IV. Кап. інвестиції'!D11</f>
        <v>0</v>
      </c>
      <c r="E78" s="414">
        <f>'IV. Кап. інвестиції'!E11</f>
        <v>0</v>
      </c>
      <c r="F78" s="414">
        <f>'IV. Кап. інвестиції'!F11</f>
        <v>0</v>
      </c>
      <c r="G78" s="415">
        <f t="shared" si="22"/>
        <v>0</v>
      </c>
      <c r="H78" s="421">
        <f t="shared" si="23"/>
        <v>0</v>
      </c>
    </row>
    <row r="79" spans="1:8" s="35" customFormat="1" ht="40.5">
      <c r="A79" s="389" t="s">
        <v>60</v>
      </c>
      <c r="B79" s="142">
        <v>4050</v>
      </c>
      <c r="C79" s="414">
        <f>'IV. Кап. інвестиції'!C12</f>
        <v>0</v>
      </c>
      <c r="D79" s="414">
        <f>'IV. Кап. інвестиції'!D12</f>
        <v>0</v>
      </c>
      <c r="E79" s="414">
        <f>'IV. Кап. інвестиції'!E12</f>
        <v>0</v>
      </c>
      <c r="F79" s="414">
        <f>'IV. Кап. інвестиції'!F12</f>
        <v>0</v>
      </c>
      <c r="G79" s="415">
        <f t="shared" si="22"/>
        <v>0</v>
      </c>
      <c r="H79" s="421">
        <f t="shared" si="23"/>
        <v>0</v>
      </c>
    </row>
    <row r="80" spans="1:8" s="35" customFormat="1" ht="33" customHeight="1">
      <c r="A80" s="389" t="s">
        <v>203</v>
      </c>
      <c r="B80" s="142">
        <v>4060</v>
      </c>
      <c r="C80" s="414">
        <f>'IV. Кап. інвестиції'!C13</f>
        <v>0</v>
      </c>
      <c r="D80" s="414">
        <f>'IV. Кап. інвестиції'!D13</f>
        <v>0</v>
      </c>
      <c r="E80" s="414">
        <f>'IV. Кап. інвестиції'!E13</f>
        <v>0</v>
      </c>
      <c r="F80" s="414">
        <f>'IV. Кап. інвестиції'!F13</f>
        <v>0</v>
      </c>
      <c r="G80" s="415">
        <f t="shared" ref="G80:G85" si="24">IF(F80="(    )",0,F80)-IF(E80="(    )",0,E80)</f>
        <v>0</v>
      </c>
      <c r="H80" s="421">
        <f t="shared" ref="H80:H85" si="25">IF(IF(E80="(    )",0,E80)=0,0,IF(F80="(    )",0,F80)/IF(E80="(    )",0,E80))*100</f>
        <v>0</v>
      </c>
    </row>
    <row r="81" spans="1:8" s="35" customFormat="1" ht="33" customHeight="1">
      <c r="A81" s="390" t="s">
        <v>194</v>
      </c>
      <c r="B81" s="145">
        <v>4000</v>
      </c>
      <c r="C81" s="412">
        <f>SUM(C82:C85)</f>
        <v>1.4</v>
      </c>
      <c r="D81" s="412">
        <f t="shared" ref="D81:F81" si="26">SUM(D82:D85)</f>
        <v>21.7</v>
      </c>
      <c r="E81" s="412">
        <f t="shared" si="26"/>
        <v>0</v>
      </c>
      <c r="F81" s="412">
        <f t="shared" si="26"/>
        <v>21.7</v>
      </c>
      <c r="G81" s="415">
        <f t="shared" si="24"/>
        <v>21.7</v>
      </c>
      <c r="H81" s="421">
        <f t="shared" si="25"/>
        <v>0</v>
      </c>
    </row>
    <row r="82" spans="1:8" s="35" customFormat="1" ht="33" customHeight="1">
      <c r="A82" s="389" t="s">
        <v>297</v>
      </c>
      <c r="B82" s="142" t="s">
        <v>195</v>
      </c>
      <c r="C82" s="422"/>
      <c r="D82" s="422">
        <f>'6.2. Інша інфо_2'!N33</f>
        <v>0</v>
      </c>
      <c r="E82" s="422">
        <f>'6.2. Інша інфо_2'!M33</f>
        <v>0</v>
      </c>
      <c r="F82" s="422">
        <f>'6.2. Інша інфо_2'!N33</f>
        <v>0</v>
      </c>
      <c r="G82" s="423">
        <f t="shared" si="24"/>
        <v>0</v>
      </c>
      <c r="H82" s="424">
        <f t="shared" si="25"/>
        <v>0</v>
      </c>
    </row>
    <row r="83" spans="1:8" s="35" customFormat="1" ht="33" customHeight="1">
      <c r="A83" s="389" t="s">
        <v>298</v>
      </c>
      <c r="B83" s="142" t="s">
        <v>196</v>
      </c>
      <c r="C83" s="422">
        <v>1</v>
      </c>
      <c r="D83" s="422">
        <f>'6.2. Інша інфо_2'!R33</f>
        <v>0</v>
      </c>
      <c r="E83" s="422">
        <f>'6.2. Інша інфо_2'!Q33</f>
        <v>0</v>
      </c>
      <c r="F83" s="422">
        <f>'6.2. Інша інфо_2'!R33</f>
        <v>0</v>
      </c>
      <c r="G83" s="423">
        <f t="shared" si="24"/>
        <v>0</v>
      </c>
      <c r="H83" s="424">
        <f t="shared" si="25"/>
        <v>0</v>
      </c>
    </row>
    <row r="84" spans="1:8" s="35" customFormat="1" ht="33" customHeight="1">
      <c r="A84" s="389" t="s">
        <v>163</v>
      </c>
      <c r="B84" s="142" t="s">
        <v>197</v>
      </c>
      <c r="C84" s="422">
        <v>0.4</v>
      </c>
      <c r="D84" s="422">
        <f>'6.2. Інша інфо_2'!V33</f>
        <v>21.7</v>
      </c>
      <c r="E84" s="422">
        <f>'6.2. Інша інфо_2'!U33</f>
        <v>0</v>
      </c>
      <c r="F84" s="422">
        <f>'6.2. Інша інфо_2'!V33</f>
        <v>21.7</v>
      </c>
      <c r="G84" s="423">
        <f t="shared" si="24"/>
        <v>21.7</v>
      </c>
      <c r="H84" s="424">
        <f t="shared" si="25"/>
        <v>0</v>
      </c>
    </row>
    <row r="85" spans="1:8" s="35" customFormat="1" ht="33" customHeight="1" thickBot="1">
      <c r="A85" s="391" t="s">
        <v>299</v>
      </c>
      <c r="B85" s="392" t="s">
        <v>198</v>
      </c>
      <c r="C85" s="425"/>
      <c r="D85" s="425">
        <f>'6.2. Інша інфо_2'!Z33</f>
        <v>0</v>
      </c>
      <c r="E85" s="425">
        <f>'6.2. Інша інфо_2'!Y33</f>
        <v>0</v>
      </c>
      <c r="F85" s="425">
        <f>'6.2. Інша інфо_2'!Z33</f>
        <v>0</v>
      </c>
      <c r="G85" s="425">
        <f t="shared" si="24"/>
        <v>0</v>
      </c>
      <c r="H85" s="425">
        <f t="shared" si="25"/>
        <v>0</v>
      </c>
    </row>
    <row r="86" spans="1:8" s="35" customFormat="1" ht="33" customHeight="1" thickBot="1">
      <c r="A86" s="462" t="s">
        <v>128</v>
      </c>
      <c r="B86" s="463"/>
      <c r="C86" s="463"/>
      <c r="D86" s="463"/>
      <c r="E86" s="463"/>
      <c r="F86" s="463"/>
      <c r="G86" s="463"/>
      <c r="H86" s="464"/>
    </row>
    <row r="87" spans="1:8" s="35" customFormat="1" ht="33" customHeight="1">
      <c r="A87" s="143" t="s">
        <v>269</v>
      </c>
      <c r="B87" s="144">
        <v>5040</v>
      </c>
      <c r="C87" s="416">
        <f>' V. Коефіцієнти'!D11</f>
        <v>16.820981008569809</v>
      </c>
      <c r="D87" s="416">
        <f>' V. Коефіцієнти'!E11</f>
        <v>11.336032388663957</v>
      </c>
      <c r="E87" s="416">
        <f>' V. Коефіцієнти'!F11</f>
        <v>7.0938157128014587E-2</v>
      </c>
      <c r="F87" s="416">
        <f>' V. Коефіцієнти'!G11</f>
        <v>11.336032388663957</v>
      </c>
      <c r="G87" s="415">
        <f t="shared" ref="G87" si="27">IF(F87="(    )",0,F87)-IF(E87="(    )",0,E87)</f>
        <v>11.265094231535942</v>
      </c>
      <c r="H87" s="421">
        <f t="shared" ref="H87" si="28">IF(IF(E87="(    )",0,E87)=0,0,IF(F87="(    )",0,F87)/IF(E87="(    )",0,E87))*100</f>
        <v>15980.161943320601</v>
      </c>
    </row>
    <row r="88" spans="1:8" s="35" customFormat="1" ht="33" customHeight="1">
      <c r="A88" s="143" t="s">
        <v>270</v>
      </c>
      <c r="B88" s="144">
        <v>5020</v>
      </c>
      <c r="C88" s="416">
        <f>' V. Коефіцієнти'!D9</f>
        <v>30.587314017227847</v>
      </c>
      <c r="D88" s="416">
        <f>' V. Коефіцієнти'!E9</f>
        <v>31.531531531531503</v>
      </c>
      <c r="E88" s="416">
        <f>' V. Коефіцієнти'!F9</f>
        <v>0.42676421277242238</v>
      </c>
      <c r="F88" s="416">
        <f>' V. Коефіцієнти'!G9</f>
        <v>31.531531531531503</v>
      </c>
      <c r="G88" s="415">
        <f t="shared" ref="G88:G91" si="29">IF(F88="(    )",0,F88)-IF(E88="(    )",0,E88)</f>
        <v>31.10476731875908</v>
      </c>
      <c r="H88" s="421">
        <f t="shared" ref="H88:H91" si="30">IF(IF(E88="(    )",0,E88)=0,0,IF(F88="(    )",0,F88)/IF(E88="(    )",0,E88))*100</f>
        <v>7388.513513513868</v>
      </c>
    </row>
    <row r="89" spans="1:8" s="35" customFormat="1" ht="33" customHeight="1">
      <c r="A89" s="143" t="s">
        <v>271</v>
      </c>
      <c r="B89" s="144">
        <v>5030</v>
      </c>
      <c r="C89" s="416">
        <f>' V. Коефіцієнти'!D10</f>
        <v>34.624590018615336</v>
      </c>
      <c r="D89" s="416">
        <f>' V. Коефіцієнти'!E10</f>
        <v>32.490748290785895</v>
      </c>
      <c r="E89" s="416">
        <f>' V. Коефіцієнти'!F10</f>
        <v>0.44557606619985102</v>
      </c>
      <c r="F89" s="416">
        <f>' V. Коефіцієнти'!G10</f>
        <v>32.490748290785895</v>
      </c>
      <c r="G89" s="415">
        <f t="shared" si="29"/>
        <v>32.045172224586047</v>
      </c>
      <c r="H89" s="421">
        <f t="shared" si="30"/>
        <v>7291.8522235467317</v>
      </c>
    </row>
    <row r="90" spans="1:8" s="35" customFormat="1" ht="33" customHeight="1">
      <c r="A90" s="143" t="s">
        <v>134</v>
      </c>
      <c r="B90" s="144">
        <v>5110</v>
      </c>
      <c r="C90" s="416">
        <f>' V. Коефіцієнти'!D14</f>
        <v>7.5762256548018794</v>
      </c>
      <c r="D90" s="416">
        <f>' V. Коефіцієнти'!E14</f>
        <v>32.872164948453609</v>
      </c>
      <c r="E90" s="416">
        <f>' V. Коефіцієнти'!F14</f>
        <v>22.685920577617328</v>
      </c>
      <c r="F90" s="416">
        <f>' V. Коефіцієнти'!G14</f>
        <v>32.872164948453609</v>
      </c>
      <c r="G90" s="415">
        <f t="shared" si="29"/>
        <v>10.186244370836281</v>
      </c>
      <c r="H90" s="421">
        <f t="shared" si="30"/>
        <v>144.90117267220958</v>
      </c>
    </row>
    <row r="91" spans="1:8" s="35" customFormat="1" ht="33" customHeight="1" thickBot="1">
      <c r="A91" s="143" t="s">
        <v>272</v>
      </c>
      <c r="B91" s="144">
        <v>5220</v>
      </c>
      <c r="C91" s="416">
        <f>' V. Коефіцієнти'!D19</f>
        <v>0.95125182143330245</v>
      </c>
      <c r="D91" s="416">
        <f>' V. Коефіцієнти'!E19</f>
        <v>0.99600824105073393</v>
      </c>
      <c r="E91" s="416">
        <f>' V. Коефіцієнти'!F19</f>
        <v>1</v>
      </c>
      <c r="F91" s="416">
        <f>' V. Коефіцієнти'!G19</f>
        <v>0.99600824105073393</v>
      </c>
      <c r="G91" s="415">
        <f t="shared" si="29"/>
        <v>-3.9917589492660666E-3</v>
      </c>
      <c r="H91" s="421">
        <f t="shared" si="30"/>
        <v>99.6008241050734</v>
      </c>
    </row>
    <row r="92" spans="1:8" s="35" customFormat="1" ht="33" customHeight="1" thickBot="1">
      <c r="A92" s="447" t="s">
        <v>243</v>
      </c>
      <c r="B92" s="448"/>
      <c r="C92" s="448"/>
      <c r="D92" s="448"/>
      <c r="E92" s="448"/>
      <c r="F92" s="448"/>
      <c r="G92" s="448"/>
      <c r="H92" s="449"/>
    </row>
    <row r="93" spans="1:8" s="35" customFormat="1" ht="33" customHeight="1">
      <c r="A93" s="394" t="s">
        <v>263</v>
      </c>
      <c r="B93" s="395">
        <v>6000</v>
      </c>
      <c r="C93" s="426">
        <v>36.799999999999997</v>
      </c>
      <c r="D93" s="426">
        <f>F93</f>
        <v>3.1</v>
      </c>
      <c r="E93" s="426">
        <v>0</v>
      </c>
      <c r="F93" s="426">
        <v>3.1</v>
      </c>
      <c r="G93" s="415">
        <f t="shared" ref="G93" si="31">IF(F93="(    )",0,F93)-IF(E93="(    )",0,E93)</f>
        <v>3.1</v>
      </c>
      <c r="H93" s="421">
        <f t="shared" ref="H93" si="32">IF(IF(E93="(    )",0,E93)=0,0,IF(F93="(    )",0,F93)/IF(E93="(    )",0,E93))*100</f>
        <v>0</v>
      </c>
    </row>
    <row r="94" spans="1:8" s="35" customFormat="1" ht="33" customHeight="1">
      <c r="A94" s="396" t="s">
        <v>264</v>
      </c>
      <c r="B94" s="395">
        <v>6001</v>
      </c>
      <c r="C94" s="410">
        <f>C95-C96</f>
        <v>36.799999999999955</v>
      </c>
      <c r="D94" s="410">
        <f t="shared" ref="D94:F94" si="33">D95-D96</f>
        <v>3.1000000000000227</v>
      </c>
      <c r="E94" s="410">
        <f t="shared" si="33"/>
        <v>0</v>
      </c>
      <c r="F94" s="410">
        <f t="shared" si="33"/>
        <v>3.1000000000000227</v>
      </c>
      <c r="G94" s="415">
        <f t="shared" ref="G94:G107" si="34">IF(F94="(    )",0,F94)-IF(E94="(    )",0,E94)</f>
        <v>3.1000000000000227</v>
      </c>
      <c r="H94" s="411">
        <f t="shared" ref="H94:H107" si="35">IF(IF(E94="(    )",0,E94)=0,0,IF(F94="(    )",0,F94)/IF(E94="(    )",0,E94))*100</f>
        <v>0</v>
      </c>
    </row>
    <row r="95" spans="1:8" s="35" customFormat="1" ht="33" customHeight="1">
      <c r="A95" s="396" t="s">
        <v>265</v>
      </c>
      <c r="B95" s="395">
        <v>6002</v>
      </c>
      <c r="C95" s="410">
        <v>754.9</v>
      </c>
      <c r="D95" s="410">
        <f>F95</f>
        <v>776.6</v>
      </c>
      <c r="E95" s="410">
        <v>754.9</v>
      </c>
      <c r="F95" s="410">
        <v>776.6</v>
      </c>
      <c r="G95" s="415">
        <f t="shared" si="34"/>
        <v>21.700000000000045</v>
      </c>
      <c r="H95" s="411">
        <f t="shared" si="35"/>
        <v>102.87455292091667</v>
      </c>
    </row>
    <row r="96" spans="1:8" s="35" customFormat="1" ht="27" customHeight="1">
      <c r="A96" s="396" t="s">
        <v>266</v>
      </c>
      <c r="B96" s="395">
        <v>6003</v>
      </c>
      <c r="C96" s="410">
        <v>718.1</v>
      </c>
      <c r="D96" s="410">
        <f t="shared" ref="D96:D98" si="36">F96</f>
        <v>773.5</v>
      </c>
      <c r="E96" s="410">
        <v>754.9</v>
      </c>
      <c r="F96" s="410">
        <v>773.5</v>
      </c>
      <c r="G96" s="415">
        <f t="shared" si="34"/>
        <v>18.600000000000023</v>
      </c>
      <c r="H96" s="411">
        <f t="shared" si="35"/>
        <v>102.46390250364288</v>
      </c>
    </row>
    <row r="97" spans="1:8" s="35" customFormat="1" ht="33" customHeight="1">
      <c r="A97" s="396" t="s">
        <v>267</v>
      </c>
      <c r="B97" s="395">
        <v>6010</v>
      </c>
      <c r="C97" s="410">
        <v>1240.2</v>
      </c>
      <c r="D97" s="410">
        <f t="shared" si="36"/>
        <v>1639.7</v>
      </c>
      <c r="E97" s="427">
        <v>656.1</v>
      </c>
      <c r="F97" s="427">
        <v>1639.7</v>
      </c>
      <c r="G97" s="415">
        <f t="shared" si="34"/>
        <v>983.6</v>
      </c>
      <c r="H97" s="411">
        <f t="shared" si="35"/>
        <v>249.91617131534829</v>
      </c>
    </row>
    <row r="98" spans="1:8" s="35" customFormat="1" ht="33" customHeight="1">
      <c r="A98" s="396" t="s">
        <v>338</v>
      </c>
      <c r="B98" s="72">
        <v>6011</v>
      </c>
      <c r="C98" s="410">
        <v>1173.8</v>
      </c>
      <c r="D98" s="410">
        <f t="shared" si="36"/>
        <v>1587.4</v>
      </c>
      <c r="E98" s="427">
        <v>635.70000000000005</v>
      </c>
      <c r="F98" s="427">
        <v>1587.4</v>
      </c>
      <c r="G98" s="415">
        <f t="shared" si="34"/>
        <v>951.7</v>
      </c>
      <c r="H98" s="411">
        <f t="shared" si="35"/>
        <v>249.70898222431964</v>
      </c>
    </row>
    <row r="99" spans="1:8" s="35" customFormat="1" ht="27.75" customHeight="1">
      <c r="A99" s="397" t="s">
        <v>148</v>
      </c>
      <c r="B99" s="398">
        <v>6020</v>
      </c>
      <c r="C99" s="428">
        <f>C93+C97</f>
        <v>1277</v>
      </c>
      <c r="D99" s="428">
        <f t="shared" ref="D99:F99" si="37">D93+D97</f>
        <v>1642.8</v>
      </c>
      <c r="E99" s="428">
        <f t="shared" si="37"/>
        <v>656.1</v>
      </c>
      <c r="F99" s="428">
        <f t="shared" si="37"/>
        <v>1642.8</v>
      </c>
      <c r="G99" s="99">
        <f t="shared" si="34"/>
        <v>986.69999999999993</v>
      </c>
      <c r="H99" s="413">
        <f t="shared" si="35"/>
        <v>250.38866026520344</v>
      </c>
    </row>
    <row r="100" spans="1:8" s="35" customFormat="1" ht="33" customHeight="1">
      <c r="A100" s="396" t="s">
        <v>102</v>
      </c>
      <c r="B100" s="395">
        <v>6030</v>
      </c>
      <c r="C100" s="410">
        <v>1128.0999999999999</v>
      </c>
      <c r="D100" s="427">
        <f>F100</f>
        <v>1594.3</v>
      </c>
      <c r="E100" s="427">
        <v>628.4</v>
      </c>
      <c r="F100" s="427">
        <v>1594.3</v>
      </c>
      <c r="G100" s="415">
        <f t="shared" si="34"/>
        <v>965.9</v>
      </c>
      <c r="H100" s="411">
        <f t="shared" si="35"/>
        <v>253.70782940802039</v>
      </c>
    </row>
    <row r="101" spans="1:8" s="35" customFormat="1" ht="33" customHeight="1">
      <c r="A101" s="396" t="s">
        <v>109</v>
      </c>
      <c r="B101" s="395">
        <v>6040</v>
      </c>
      <c r="C101" s="410"/>
      <c r="D101" s="427"/>
      <c r="E101" s="427"/>
      <c r="F101" s="427"/>
      <c r="G101" s="415">
        <f t="shared" si="34"/>
        <v>0</v>
      </c>
      <c r="H101" s="411">
        <f t="shared" si="35"/>
        <v>0</v>
      </c>
    </row>
    <row r="102" spans="1:8" s="35" customFormat="1" ht="33" customHeight="1">
      <c r="A102" s="396" t="s">
        <v>110</v>
      </c>
      <c r="B102" s="72">
        <v>6050</v>
      </c>
      <c r="C102" s="410">
        <v>148.9</v>
      </c>
      <c r="D102" s="427">
        <f>F102</f>
        <v>48.5</v>
      </c>
      <c r="E102" s="427">
        <v>27.7</v>
      </c>
      <c r="F102" s="427">
        <v>48.5</v>
      </c>
      <c r="G102" s="415">
        <f t="shared" si="34"/>
        <v>20.8</v>
      </c>
      <c r="H102" s="411">
        <f t="shared" si="35"/>
        <v>175.09025270758121</v>
      </c>
    </row>
    <row r="103" spans="1:8" s="35" customFormat="1" ht="27.75" customHeight="1">
      <c r="A103" s="397" t="s">
        <v>149</v>
      </c>
      <c r="B103" s="398">
        <v>6060</v>
      </c>
      <c r="C103" s="426">
        <f>SUM(C101:C102)</f>
        <v>148.9</v>
      </c>
      <c r="D103" s="426">
        <f t="shared" ref="D103:F103" si="38">SUM(D101:D102)</f>
        <v>48.5</v>
      </c>
      <c r="E103" s="426">
        <f t="shared" si="38"/>
        <v>27.7</v>
      </c>
      <c r="F103" s="426">
        <f t="shared" si="38"/>
        <v>48.5</v>
      </c>
      <c r="G103" s="99">
        <f t="shared" si="34"/>
        <v>20.8</v>
      </c>
      <c r="H103" s="413">
        <f t="shared" si="35"/>
        <v>175.09025270758121</v>
      </c>
    </row>
    <row r="104" spans="1:8" s="35" customFormat="1" ht="28.5" customHeight="1">
      <c r="A104" s="396" t="s">
        <v>327</v>
      </c>
      <c r="B104" s="395">
        <v>6070</v>
      </c>
      <c r="C104" s="410"/>
      <c r="D104" s="410"/>
      <c r="E104" s="410"/>
      <c r="F104" s="410"/>
      <c r="G104" s="415">
        <f t="shared" si="34"/>
        <v>0</v>
      </c>
      <c r="H104" s="413">
        <f t="shared" si="35"/>
        <v>0</v>
      </c>
    </row>
    <row r="105" spans="1:8" s="35" customFormat="1" ht="28.5" customHeight="1">
      <c r="A105" s="396" t="s">
        <v>328</v>
      </c>
      <c r="B105" s="72">
        <v>6080</v>
      </c>
      <c r="C105" s="410"/>
      <c r="D105" s="410"/>
      <c r="E105" s="410"/>
      <c r="F105" s="410"/>
      <c r="G105" s="415">
        <f t="shared" si="34"/>
        <v>0</v>
      </c>
      <c r="H105" s="411">
        <f t="shared" si="35"/>
        <v>0</v>
      </c>
    </row>
    <row r="106" spans="1:8" s="35" customFormat="1" ht="27.75" customHeight="1">
      <c r="A106" s="397" t="s">
        <v>329</v>
      </c>
      <c r="B106" s="398">
        <v>6090</v>
      </c>
      <c r="C106" s="426">
        <f>C100+C103</f>
        <v>1277</v>
      </c>
      <c r="D106" s="426">
        <f t="shared" ref="D106:F106" si="39">D100+D103</f>
        <v>1642.8</v>
      </c>
      <c r="E106" s="426">
        <f t="shared" si="39"/>
        <v>656.1</v>
      </c>
      <c r="F106" s="426">
        <f t="shared" si="39"/>
        <v>1642.8</v>
      </c>
      <c r="G106" s="99">
        <f t="shared" si="34"/>
        <v>986.69999999999993</v>
      </c>
      <c r="H106" s="413">
        <f t="shared" si="35"/>
        <v>250.38866026520344</v>
      </c>
    </row>
    <row r="107" spans="1:8" s="35" customFormat="1" ht="27.75" customHeight="1" thickBot="1">
      <c r="A107" s="397" t="s">
        <v>330</v>
      </c>
      <c r="B107" s="399">
        <v>6099</v>
      </c>
      <c r="C107" s="426">
        <f>C99-C106</f>
        <v>0</v>
      </c>
      <c r="D107" s="426">
        <f>D99-D106</f>
        <v>0</v>
      </c>
      <c r="E107" s="426">
        <f>E99-E106</f>
        <v>0</v>
      </c>
      <c r="F107" s="426">
        <f>F99-F106</f>
        <v>0</v>
      </c>
      <c r="G107" s="99">
        <f t="shared" si="34"/>
        <v>0</v>
      </c>
      <c r="H107" s="413">
        <f t="shared" si="35"/>
        <v>0</v>
      </c>
    </row>
    <row r="108" spans="1:8" s="35" customFormat="1" ht="33" customHeight="1" thickBot="1">
      <c r="A108" s="447" t="s">
        <v>244</v>
      </c>
      <c r="B108" s="448"/>
      <c r="C108" s="448"/>
      <c r="D108" s="448"/>
      <c r="E108" s="448"/>
      <c r="F108" s="448"/>
      <c r="G108" s="448"/>
      <c r="H108" s="449"/>
    </row>
    <row r="109" spans="1:8" s="35" customFormat="1" ht="27.75" customHeight="1">
      <c r="A109" s="141" t="s">
        <v>285</v>
      </c>
      <c r="B109" s="145" t="s">
        <v>245</v>
      </c>
      <c r="C109" s="417">
        <f>SUM(C110:C112)</f>
        <v>235.3</v>
      </c>
      <c r="D109" s="417">
        <f t="shared" ref="D109:F109" si="40">SUM(D110:D112)</f>
        <v>0</v>
      </c>
      <c r="E109" s="417">
        <f t="shared" si="40"/>
        <v>0</v>
      </c>
      <c r="F109" s="417">
        <f t="shared" si="40"/>
        <v>0</v>
      </c>
      <c r="G109" s="99">
        <f t="shared" ref="G109" si="41">IF(F109="(    )",0,F109)-IF(E109="(    )",0,E109)</f>
        <v>0</v>
      </c>
      <c r="H109" s="413">
        <f t="shared" ref="H109" si="42">IF(IF(E109="(    )",0,E109)=0,0,IF(F109="(    )",0,F109)/IF(E109="(    )",0,E109))*100</f>
        <v>0</v>
      </c>
    </row>
    <row r="110" spans="1:8" s="35" customFormat="1" ht="30" customHeight="1">
      <c r="A110" s="143" t="s">
        <v>300</v>
      </c>
      <c r="B110" s="144" t="s">
        <v>247</v>
      </c>
      <c r="C110" s="429"/>
      <c r="D110" s="430">
        <f>'6.1. Інша інфо_1'!$H$56</f>
        <v>0</v>
      </c>
      <c r="E110" s="430">
        <f>'6.1. Інша інфо_1'!$F$56</f>
        <v>0</v>
      </c>
      <c r="F110" s="430">
        <f>'6.1. Інша інфо_1'!$H$56</f>
        <v>0</v>
      </c>
      <c r="G110" s="415">
        <f t="shared" ref="G110:G116" si="43">IF(F110="(    )",0,F110)-IF(E110="(    )",0,E110)</f>
        <v>0</v>
      </c>
      <c r="H110" s="411">
        <f t="shared" ref="H110:H116" si="44">IF(IF(E110="(    )",0,E110)=0,0,IF(F110="(    )",0,F110)/IF(E110="(    )",0,E110))*100</f>
        <v>0</v>
      </c>
    </row>
    <row r="111" spans="1:8" s="35" customFormat="1" ht="29.25" customHeight="1">
      <c r="A111" s="143" t="s">
        <v>301</v>
      </c>
      <c r="B111" s="144" t="s">
        <v>248</v>
      </c>
      <c r="C111" s="430">
        <v>235.3</v>
      </c>
      <c r="D111" s="430">
        <f>'6.1. Інша інфо_1'!$H$60</f>
        <v>0</v>
      </c>
      <c r="E111" s="430">
        <f>'6.1. Інша інфо_1'!$F$60</f>
        <v>0</v>
      </c>
      <c r="F111" s="430">
        <f>'6.1. Інша інфо_1'!$H$60</f>
        <v>0</v>
      </c>
      <c r="G111" s="99">
        <f t="shared" si="43"/>
        <v>0</v>
      </c>
      <c r="H111" s="411">
        <f t="shared" si="44"/>
        <v>0</v>
      </c>
    </row>
    <row r="112" spans="1:8" s="35" customFormat="1" ht="33" customHeight="1">
      <c r="A112" s="143" t="s">
        <v>302</v>
      </c>
      <c r="B112" s="144" t="s">
        <v>249</v>
      </c>
      <c r="C112" s="430"/>
      <c r="D112" s="430">
        <f>'6.1. Інша інфо_1'!$H$64</f>
        <v>0</v>
      </c>
      <c r="E112" s="430">
        <f>'6.1. Інша інфо_1'!$F$64</f>
        <v>0</v>
      </c>
      <c r="F112" s="430">
        <f>'6.1. Інша інфо_1'!$H$64</f>
        <v>0</v>
      </c>
      <c r="G112" s="99">
        <f t="shared" si="43"/>
        <v>0</v>
      </c>
      <c r="H112" s="411">
        <f t="shared" si="44"/>
        <v>0</v>
      </c>
    </row>
    <row r="113" spans="1:8" s="35" customFormat="1" ht="27.75" customHeight="1">
      <c r="A113" s="141" t="s">
        <v>286</v>
      </c>
      <c r="B113" s="145" t="s">
        <v>246</v>
      </c>
      <c r="C113" s="417">
        <f>SUM(C114:C116)</f>
        <v>235.3</v>
      </c>
      <c r="D113" s="417">
        <f t="shared" ref="D113:F113" si="45">SUM(D114:D116)</f>
        <v>0</v>
      </c>
      <c r="E113" s="417">
        <f t="shared" si="45"/>
        <v>0</v>
      </c>
      <c r="F113" s="417">
        <f t="shared" si="45"/>
        <v>0</v>
      </c>
      <c r="G113" s="99">
        <f t="shared" si="43"/>
        <v>0</v>
      </c>
      <c r="H113" s="413">
        <f t="shared" si="44"/>
        <v>0</v>
      </c>
    </row>
    <row r="114" spans="1:8" s="35" customFormat="1" ht="29.25" customHeight="1">
      <c r="A114" s="143" t="s">
        <v>300</v>
      </c>
      <c r="B114" s="144" t="s">
        <v>250</v>
      </c>
      <c r="C114" s="430"/>
      <c r="D114" s="430">
        <f>'6.1. Інша інфо_1'!$L$56</f>
        <v>0</v>
      </c>
      <c r="E114" s="430">
        <f>'6.1. Інша інфо_1'!$J$56</f>
        <v>0</v>
      </c>
      <c r="F114" s="430">
        <f>'6.1. Інша інфо_1'!$L$56</f>
        <v>0</v>
      </c>
      <c r="G114" s="415">
        <f t="shared" si="43"/>
        <v>0</v>
      </c>
      <c r="H114" s="411">
        <f t="shared" si="44"/>
        <v>0</v>
      </c>
    </row>
    <row r="115" spans="1:8" s="35" customFormat="1" ht="28.5" customHeight="1">
      <c r="A115" s="143" t="s">
        <v>301</v>
      </c>
      <c r="B115" s="144" t="s">
        <v>251</v>
      </c>
      <c r="C115" s="430">
        <v>235.3</v>
      </c>
      <c r="D115" s="430">
        <f>'6.1. Інша інфо_1'!$L$60</f>
        <v>0</v>
      </c>
      <c r="E115" s="430">
        <f>'6.1. Інша інфо_1'!$J$60</f>
        <v>0</v>
      </c>
      <c r="F115" s="430">
        <f>'6.1. Інша інфо_1'!$L$60</f>
        <v>0</v>
      </c>
      <c r="G115" s="99">
        <f t="shared" si="43"/>
        <v>0</v>
      </c>
      <c r="H115" s="411">
        <f t="shared" si="44"/>
        <v>0</v>
      </c>
    </row>
    <row r="116" spans="1:8" s="35" customFormat="1" ht="26.25" customHeight="1" thickBot="1">
      <c r="A116" s="143" t="s">
        <v>302</v>
      </c>
      <c r="B116" s="144" t="s">
        <v>252</v>
      </c>
      <c r="C116" s="430"/>
      <c r="D116" s="430">
        <f>'6.1. Інша інфо_1'!$L$64</f>
        <v>0</v>
      </c>
      <c r="E116" s="430">
        <f>'6.1. Інша інфо_1'!$J$64</f>
        <v>0</v>
      </c>
      <c r="F116" s="430">
        <f>'6.1. Інша інфо_1'!$L$64</f>
        <v>0</v>
      </c>
      <c r="G116" s="99">
        <f t="shared" si="43"/>
        <v>0</v>
      </c>
      <c r="H116" s="411">
        <f t="shared" si="44"/>
        <v>0</v>
      </c>
    </row>
    <row r="117" spans="1:8" s="35" customFormat="1" ht="26.25" customHeight="1" thickBot="1">
      <c r="A117" s="456" t="s">
        <v>253</v>
      </c>
      <c r="B117" s="457"/>
      <c r="C117" s="457"/>
      <c r="D117" s="457"/>
      <c r="E117" s="457"/>
      <c r="F117" s="457"/>
      <c r="G117" s="457"/>
      <c r="H117" s="458"/>
    </row>
    <row r="118" spans="1:8" s="35" customFormat="1" ht="64.5" customHeight="1">
      <c r="A118" s="136" t="s">
        <v>422</v>
      </c>
      <c r="B118" s="146" t="s">
        <v>254</v>
      </c>
      <c r="C118" s="412">
        <f>SUM(C119:C121)</f>
        <v>9</v>
      </c>
      <c r="D118" s="412">
        <f>SUM(D119:D121)</f>
        <v>8</v>
      </c>
      <c r="E118" s="412">
        <f>SUM(E119:E121)</f>
        <v>11</v>
      </c>
      <c r="F118" s="412">
        <f>SUM(F119:F121)</f>
        <v>8</v>
      </c>
      <c r="G118" s="99">
        <f t="shared" ref="G118" si="46">IF(F118="(    )",0,F118)-IF(E118="(    )",0,E118)</f>
        <v>-3</v>
      </c>
      <c r="H118" s="413">
        <f t="shared" ref="H118" si="47">IF(IF(E118="(    )",0,E118)=0,0,IF(F118="(    )",0,F118)/IF(E118="(    )",0,E118))*100</f>
        <v>72.727272727272734</v>
      </c>
    </row>
    <row r="119" spans="1:8" s="35" customFormat="1" ht="27" customHeight="1">
      <c r="A119" s="143" t="s">
        <v>159</v>
      </c>
      <c r="B119" s="144" t="s">
        <v>255</v>
      </c>
      <c r="C119" s="416">
        <f>'6.1. Інша інфо_1'!C11</f>
        <v>1</v>
      </c>
      <c r="D119" s="416">
        <f>'6.1. Інша інфо_1'!I11</f>
        <v>1</v>
      </c>
      <c r="E119" s="416">
        <f>'6.1. Інша інфо_1'!F11</f>
        <v>1</v>
      </c>
      <c r="F119" s="416">
        <f>'6.1. Інша інфо_1'!I11</f>
        <v>1</v>
      </c>
      <c r="G119" s="415">
        <f t="shared" ref="G119:G126" si="48">IF(F119="(    )",0,F119)-IF(E119="(    )",0,E119)</f>
        <v>0</v>
      </c>
      <c r="H119" s="411">
        <f t="shared" ref="H119:H126" si="49">IF(IF(E119="(    )",0,E119)=0,0,IF(F119="(    )",0,F119)/IF(E119="(    )",0,E119))*100</f>
        <v>100</v>
      </c>
    </row>
    <row r="120" spans="1:8" s="35" customFormat="1" ht="28.5" customHeight="1">
      <c r="A120" s="143" t="s">
        <v>158</v>
      </c>
      <c r="B120" s="144" t="s">
        <v>256</v>
      </c>
      <c r="C120" s="416">
        <f>'6.1. Інша інфо_1'!C12</f>
        <v>3</v>
      </c>
      <c r="D120" s="416">
        <f>'6.1. Інша інфо_1'!I12</f>
        <v>3</v>
      </c>
      <c r="E120" s="416">
        <f>'6.1. Інша інфо_1'!F12</f>
        <v>3</v>
      </c>
      <c r="F120" s="416">
        <f>'6.1. Інша інфо_1'!I12</f>
        <v>3</v>
      </c>
      <c r="G120" s="415">
        <f t="shared" si="48"/>
        <v>0</v>
      </c>
      <c r="H120" s="411">
        <f t="shared" si="49"/>
        <v>100</v>
      </c>
    </row>
    <row r="121" spans="1:8" s="35" customFormat="1" ht="27" customHeight="1">
      <c r="A121" s="143" t="s">
        <v>160</v>
      </c>
      <c r="B121" s="144" t="s">
        <v>257</v>
      </c>
      <c r="C121" s="416">
        <f>'6.1. Інша інфо_1'!C13</f>
        <v>5</v>
      </c>
      <c r="D121" s="416">
        <f>'6.1. Інша інфо_1'!I13</f>
        <v>4</v>
      </c>
      <c r="E121" s="416">
        <f>'6.1. Інша інфо_1'!F13</f>
        <v>7</v>
      </c>
      <c r="F121" s="416">
        <f>'6.1. Інша інфо_1'!I13</f>
        <v>4</v>
      </c>
      <c r="G121" s="415">
        <f t="shared" si="48"/>
        <v>-3</v>
      </c>
      <c r="H121" s="411">
        <f t="shared" si="49"/>
        <v>57.142857142857139</v>
      </c>
    </row>
    <row r="122" spans="1:8" s="35" customFormat="1" ht="27.75" customHeight="1">
      <c r="A122" s="141" t="s">
        <v>5</v>
      </c>
      <c r="B122" s="145" t="s">
        <v>258</v>
      </c>
      <c r="C122" s="417">
        <f>C54</f>
        <v>1368.5</v>
      </c>
      <c r="D122" s="417">
        <f t="shared" ref="D122:F122" si="50">D54</f>
        <v>3091.5</v>
      </c>
      <c r="E122" s="417">
        <f t="shared" si="50"/>
        <v>2955.2</v>
      </c>
      <c r="F122" s="417">
        <f t="shared" si="50"/>
        <v>3091.5</v>
      </c>
      <c r="G122" s="99">
        <f t="shared" si="48"/>
        <v>136.30000000000018</v>
      </c>
      <c r="H122" s="413">
        <f t="shared" si="49"/>
        <v>104.61220898754738</v>
      </c>
    </row>
    <row r="123" spans="1:8" s="35" customFormat="1" ht="44.25" customHeight="1">
      <c r="A123" s="136" t="s">
        <v>440</v>
      </c>
      <c r="B123" s="146" t="s">
        <v>259</v>
      </c>
      <c r="C123" s="169">
        <f>'6.1. Інша інфо_1'!C22</f>
        <v>12671</v>
      </c>
      <c r="D123" s="169">
        <f>'6.1. Інша інфо_1'!I22</f>
        <v>32203</v>
      </c>
      <c r="E123" s="169">
        <f>'6.1. Інша інфо_1'!F22</f>
        <v>22388</v>
      </c>
      <c r="F123" s="69">
        <f>'6.1. Інша інфо_1'!I22</f>
        <v>32203</v>
      </c>
      <c r="G123" s="345">
        <f t="shared" si="48"/>
        <v>9815</v>
      </c>
      <c r="H123" s="174">
        <f t="shared" si="49"/>
        <v>143.84045024120064</v>
      </c>
    </row>
    <row r="124" spans="1:8" s="35" customFormat="1" ht="28.5" customHeight="1">
      <c r="A124" s="143" t="s">
        <v>159</v>
      </c>
      <c r="B124" s="144" t="s">
        <v>260</v>
      </c>
      <c r="C124" s="168">
        <f>'6.1. Інша інфо_1'!C23</f>
        <v>20025</v>
      </c>
      <c r="D124" s="168">
        <f>'6.1. Інша інфо_1'!I23</f>
        <v>41042</v>
      </c>
      <c r="E124" s="168">
        <f>'6.1. Інша інфо_1'!F23</f>
        <v>31883</v>
      </c>
      <c r="F124" s="175">
        <f>'6.1. Інша інфо_1'!I23</f>
        <v>41042</v>
      </c>
      <c r="G124" s="127">
        <f t="shared" si="48"/>
        <v>9159</v>
      </c>
      <c r="H124" s="173">
        <f t="shared" si="49"/>
        <v>128.72690775648465</v>
      </c>
    </row>
    <row r="125" spans="1:8" s="35" customFormat="1" ht="30" customHeight="1">
      <c r="A125" s="143" t="s">
        <v>158</v>
      </c>
      <c r="B125" s="144" t="s">
        <v>261</v>
      </c>
      <c r="C125" s="168">
        <f>'6.1. Інша інфо_1'!C24</f>
        <v>16500</v>
      </c>
      <c r="D125" s="168">
        <f>'6.1. Інша інфо_1'!I24</f>
        <v>40986</v>
      </c>
      <c r="E125" s="168">
        <f>'6.1. Інша інфо_1'!F24</f>
        <v>20728</v>
      </c>
      <c r="F125" s="175">
        <f>'6.1. Інша інфо_1'!I24</f>
        <v>40986</v>
      </c>
      <c r="G125" s="127">
        <f t="shared" si="48"/>
        <v>20258</v>
      </c>
      <c r="H125" s="173">
        <f t="shared" si="49"/>
        <v>197.73253570050173</v>
      </c>
    </row>
    <row r="126" spans="1:8" s="35" customFormat="1" ht="33" customHeight="1">
      <c r="A126" s="143" t="s">
        <v>160</v>
      </c>
      <c r="B126" s="142" t="s">
        <v>262</v>
      </c>
      <c r="C126" s="168">
        <f>'6.1. Інша інфо_1'!C25</f>
        <v>8903</v>
      </c>
      <c r="D126" s="168">
        <f>'6.1. Інша інфо_1'!I25</f>
        <v>23406</v>
      </c>
      <c r="E126" s="168">
        <f>'6.1. Інша інфо_1'!F25</f>
        <v>21743</v>
      </c>
      <c r="F126" s="175">
        <f>'6.1. Інша інфо_1'!I25</f>
        <v>23406</v>
      </c>
      <c r="G126" s="127">
        <f t="shared" si="48"/>
        <v>1663</v>
      </c>
      <c r="H126" s="173">
        <f t="shared" si="49"/>
        <v>107.64843857793313</v>
      </c>
    </row>
    <row r="127" spans="1:8" s="35" customFormat="1" ht="33" customHeight="1">
      <c r="A127" s="247"/>
      <c r="B127" s="248"/>
      <c r="C127" s="249"/>
      <c r="D127" s="249"/>
      <c r="E127" s="249"/>
      <c r="F127" s="250"/>
      <c r="G127" s="250"/>
      <c r="H127" s="251"/>
    </row>
    <row r="128" spans="1:8" s="35" customFormat="1" ht="33" customHeight="1">
      <c r="A128" s="247"/>
      <c r="B128" s="248"/>
      <c r="C128" s="249"/>
      <c r="D128" s="249"/>
      <c r="E128" s="249"/>
      <c r="F128" s="250"/>
      <c r="G128" s="250"/>
      <c r="H128" s="251"/>
    </row>
    <row r="129" spans="1:9" s="35" customFormat="1" ht="33" customHeight="1">
      <c r="A129" s="247"/>
      <c r="B129" s="248"/>
      <c r="C129" s="249"/>
      <c r="D129" s="249"/>
      <c r="E129" s="249"/>
      <c r="F129" s="250"/>
      <c r="G129" s="250"/>
      <c r="H129" s="251"/>
    </row>
    <row r="130" spans="1:9" s="240" customFormat="1" ht="34.5" customHeight="1">
      <c r="A130" s="238" t="s">
        <v>504</v>
      </c>
      <c r="B130" s="239"/>
      <c r="C130" s="453" t="s">
        <v>80</v>
      </c>
      <c r="D130" s="454"/>
      <c r="E130" s="454"/>
      <c r="F130" s="454"/>
      <c r="G130" s="452" t="s">
        <v>505</v>
      </c>
      <c r="H130" s="452"/>
    </row>
    <row r="131" spans="1:9" s="245" customFormat="1" ht="20.100000000000001" customHeight="1">
      <c r="A131" s="241" t="s">
        <v>65</v>
      </c>
      <c r="B131" s="242"/>
      <c r="C131" s="455" t="s">
        <v>66</v>
      </c>
      <c r="D131" s="455"/>
      <c r="E131" s="455"/>
      <c r="F131" s="455"/>
      <c r="G131" s="451" t="s">
        <v>77</v>
      </c>
      <c r="H131" s="451"/>
      <c r="I131" s="244"/>
    </row>
    <row r="132" spans="1:9">
      <c r="A132" s="236"/>
    </row>
    <row r="133" spans="1:9">
      <c r="A133" s="236"/>
    </row>
    <row r="134" spans="1:9">
      <c r="A134" s="236"/>
    </row>
    <row r="135" spans="1:9">
      <c r="A135" s="236"/>
    </row>
    <row r="136" spans="1:9">
      <c r="A136" s="236"/>
    </row>
    <row r="137" spans="1:9">
      <c r="A137" s="236"/>
    </row>
    <row r="138" spans="1:9">
      <c r="A138" s="236"/>
    </row>
    <row r="139" spans="1:9">
      <c r="A139" s="236"/>
    </row>
    <row r="140" spans="1:9">
      <c r="A140" s="236"/>
    </row>
    <row r="141" spans="1:9">
      <c r="A141" s="236"/>
    </row>
    <row r="142" spans="1:9">
      <c r="A142" s="236"/>
    </row>
    <row r="143" spans="1:9">
      <c r="A143" s="236"/>
    </row>
    <row r="144" spans="1:9">
      <c r="A144" s="236"/>
    </row>
    <row r="145" spans="1:1">
      <c r="A145" s="236"/>
    </row>
    <row r="146" spans="1:1">
      <c r="A146" s="236"/>
    </row>
    <row r="147" spans="1:1">
      <c r="A147" s="236"/>
    </row>
    <row r="148" spans="1:1">
      <c r="A148" s="236"/>
    </row>
    <row r="149" spans="1:1">
      <c r="A149" s="236"/>
    </row>
    <row r="150" spans="1:1">
      <c r="A150" s="236"/>
    </row>
    <row r="151" spans="1:1">
      <c r="A151" s="236"/>
    </row>
    <row r="152" spans="1:1">
      <c r="A152" s="236"/>
    </row>
    <row r="153" spans="1:1">
      <c r="A153" s="236"/>
    </row>
    <row r="154" spans="1:1">
      <c r="A154" s="236"/>
    </row>
    <row r="155" spans="1:1">
      <c r="A155" s="236"/>
    </row>
    <row r="156" spans="1:1">
      <c r="A156" s="236"/>
    </row>
    <row r="157" spans="1:1">
      <c r="A157" s="236"/>
    </row>
    <row r="158" spans="1:1">
      <c r="A158" s="236"/>
    </row>
    <row r="159" spans="1:1">
      <c r="A159" s="236"/>
    </row>
    <row r="160" spans="1:1">
      <c r="A160" s="236"/>
    </row>
    <row r="161" spans="1:1">
      <c r="A161" s="236"/>
    </row>
    <row r="162" spans="1:1">
      <c r="A162" s="236"/>
    </row>
    <row r="163" spans="1:1">
      <c r="A163" s="236"/>
    </row>
    <row r="164" spans="1:1">
      <c r="A164" s="236"/>
    </row>
    <row r="165" spans="1:1">
      <c r="A165" s="236"/>
    </row>
    <row r="166" spans="1:1">
      <c r="A166" s="236"/>
    </row>
    <row r="167" spans="1:1">
      <c r="A167" s="236"/>
    </row>
    <row r="168" spans="1:1">
      <c r="A168" s="236"/>
    </row>
    <row r="169" spans="1:1">
      <c r="A169" s="236"/>
    </row>
    <row r="170" spans="1:1">
      <c r="A170" s="236"/>
    </row>
    <row r="171" spans="1:1">
      <c r="A171" s="236"/>
    </row>
    <row r="172" spans="1:1">
      <c r="A172" s="236"/>
    </row>
    <row r="173" spans="1:1">
      <c r="A173" s="236"/>
    </row>
    <row r="174" spans="1:1">
      <c r="A174" s="236"/>
    </row>
    <row r="175" spans="1:1">
      <c r="A175" s="236"/>
    </row>
    <row r="176" spans="1:1">
      <c r="A176" s="236"/>
    </row>
    <row r="177" spans="1:1">
      <c r="A177" s="236"/>
    </row>
    <row r="178" spans="1:1">
      <c r="A178" s="236"/>
    </row>
    <row r="179" spans="1:1">
      <c r="A179" s="236"/>
    </row>
    <row r="180" spans="1:1">
      <c r="A180" s="236"/>
    </row>
    <row r="181" spans="1:1">
      <c r="A181" s="236"/>
    </row>
    <row r="182" spans="1:1">
      <c r="A182" s="236"/>
    </row>
    <row r="183" spans="1:1">
      <c r="A183" s="236"/>
    </row>
    <row r="184" spans="1:1">
      <c r="A184" s="236"/>
    </row>
    <row r="185" spans="1:1">
      <c r="A185" s="236"/>
    </row>
    <row r="186" spans="1:1">
      <c r="A186" s="236"/>
    </row>
    <row r="187" spans="1:1">
      <c r="A187" s="236"/>
    </row>
    <row r="188" spans="1:1">
      <c r="A188" s="236"/>
    </row>
    <row r="189" spans="1:1">
      <c r="A189" s="236"/>
    </row>
    <row r="190" spans="1:1">
      <c r="A190" s="236"/>
    </row>
    <row r="191" spans="1:1">
      <c r="A191" s="236"/>
    </row>
    <row r="192" spans="1:1">
      <c r="A192" s="236"/>
    </row>
    <row r="193" spans="1:1">
      <c r="A193" s="236"/>
    </row>
    <row r="194" spans="1:1">
      <c r="A194" s="236"/>
    </row>
    <row r="195" spans="1:1">
      <c r="A195" s="236"/>
    </row>
    <row r="196" spans="1:1">
      <c r="A196" s="236"/>
    </row>
    <row r="197" spans="1:1">
      <c r="A197" s="236"/>
    </row>
    <row r="198" spans="1:1">
      <c r="A198" s="236"/>
    </row>
    <row r="199" spans="1:1">
      <c r="A199" s="236"/>
    </row>
    <row r="200" spans="1:1">
      <c r="A200" s="236"/>
    </row>
    <row r="201" spans="1:1">
      <c r="A201" s="236"/>
    </row>
    <row r="202" spans="1:1">
      <c r="A202" s="236"/>
    </row>
    <row r="203" spans="1:1">
      <c r="A203" s="236"/>
    </row>
    <row r="204" spans="1:1">
      <c r="A204" s="236"/>
    </row>
    <row r="205" spans="1:1">
      <c r="A205" s="236"/>
    </row>
    <row r="206" spans="1:1">
      <c r="A206" s="236"/>
    </row>
    <row r="207" spans="1:1">
      <c r="A207" s="236"/>
    </row>
    <row r="208" spans="1:1">
      <c r="A208" s="236"/>
    </row>
    <row r="209" spans="1:1">
      <c r="A209" s="236"/>
    </row>
    <row r="210" spans="1:1">
      <c r="A210" s="236"/>
    </row>
    <row r="211" spans="1:1">
      <c r="A211" s="236"/>
    </row>
    <row r="212" spans="1:1">
      <c r="A212" s="236"/>
    </row>
    <row r="213" spans="1:1">
      <c r="A213" s="236"/>
    </row>
    <row r="214" spans="1:1">
      <c r="A214" s="236"/>
    </row>
    <row r="215" spans="1:1">
      <c r="A215" s="236"/>
    </row>
    <row r="216" spans="1:1">
      <c r="A216" s="236"/>
    </row>
    <row r="217" spans="1:1">
      <c r="A217" s="236"/>
    </row>
    <row r="218" spans="1:1">
      <c r="A218" s="236"/>
    </row>
    <row r="219" spans="1:1">
      <c r="A219" s="236"/>
    </row>
    <row r="220" spans="1:1">
      <c r="A220" s="236"/>
    </row>
    <row r="221" spans="1:1">
      <c r="A221" s="236"/>
    </row>
    <row r="222" spans="1:1">
      <c r="A222" s="236"/>
    </row>
    <row r="223" spans="1:1">
      <c r="A223" s="236"/>
    </row>
    <row r="224" spans="1:1">
      <c r="A224" s="236"/>
    </row>
    <row r="225" spans="1:1">
      <c r="A225" s="236"/>
    </row>
    <row r="226" spans="1:1">
      <c r="A226" s="236"/>
    </row>
    <row r="227" spans="1:1">
      <c r="A227" s="236"/>
    </row>
    <row r="228" spans="1:1">
      <c r="A228" s="236"/>
    </row>
    <row r="229" spans="1:1">
      <c r="A229" s="236"/>
    </row>
    <row r="230" spans="1:1">
      <c r="A230" s="236"/>
    </row>
    <row r="231" spans="1:1">
      <c r="A231" s="236"/>
    </row>
    <row r="232" spans="1:1">
      <c r="A232" s="236"/>
    </row>
    <row r="233" spans="1:1">
      <c r="A233" s="236"/>
    </row>
    <row r="234" spans="1:1">
      <c r="A234" s="236"/>
    </row>
    <row r="235" spans="1:1">
      <c r="A235" s="236"/>
    </row>
    <row r="236" spans="1:1">
      <c r="A236" s="236"/>
    </row>
    <row r="237" spans="1:1">
      <c r="A237" s="236"/>
    </row>
    <row r="238" spans="1:1">
      <c r="A238" s="236"/>
    </row>
    <row r="239" spans="1:1">
      <c r="A239" s="236"/>
    </row>
    <row r="240" spans="1:1">
      <c r="A240" s="236"/>
    </row>
    <row r="241" spans="1:1">
      <c r="A241" s="236"/>
    </row>
    <row r="242" spans="1:1">
      <c r="A242" s="236"/>
    </row>
    <row r="243" spans="1:1">
      <c r="A243" s="236"/>
    </row>
    <row r="244" spans="1:1">
      <c r="A244" s="236"/>
    </row>
    <row r="245" spans="1:1">
      <c r="A245" s="236"/>
    </row>
    <row r="246" spans="1:1">
      <c r="A246" s="236"/>
    </row>
    <row r="247" spans="1:1">
      <c r="A247" s="236"/>
    </row>
    <row r="248" spans="1:1">
      <c r="A248" s="236"/>
    </row>
    <row r="249" spans="1:1">
      <c r="A249" s="236"/>
    </row>
    <row r="250" spans="1:1">
      <c r="A250" s="236"/>
    </row>
    <row r="251" spans="1:1">
      <c r="A251" s="236"/>
    </row>
    <row r="252" spans="1:1">
      <c r="A252" s="236"/>
    </row>
    <row r="253" spans="1:1">
      <c r="A253" s="236"/>
    </row>
    <row r="254" spans="1:1">
      <c r="A254" s="236"/>
    </row>
    <row r="255" spans="1:1">
      <c r="A255" s="236"/>
    </row>
    <row r="256" spans="1:1">
      <c r="A256" s="236"/>
    </row>
    <row r="257" spans="1:1">
      <c r="A257" s="236"/>
    </row>
    <row r="258" spans="1:1">
      <c r="A258" s="236"/>
    </row>
    <row r="259" spans="1:1">
      <c r="A259" s="236"/>
    </row>
    <row r="260" spans="1:1">
      <c r="A260" s="236"/>
    </row>
    <row r="261" spans="1:1">
      <c r="A261" s="236"/>
    </row>
    <row r="262" spans="1:1">
      <c r="A262" s="236"/>
    </row>
    <row r="263" spans="1:1">
      <c r="A263" s="236"/>
    </row>
    <row r="264" spans="1:1">
      <c r="A264" s="236"/>
    </row>
    <row r="265" spans="1:1">
      <c r="A265" s="236"/>
    </row>
    <row r="266" spans="1:1">
      <c r="A266" s="236"/>
    </row>
    <row r="267" spans="1:1">
      <c r="A267" s="236"/>
    </row>
    <row r="268" spans="1:1">
      <c r="A268" s="236"/>
    </row>
    <row r="269" spans="1:1">
      <c r="A269" s="236"/>
    </row>
    <row r="270" spans="1:1">
      <c r="A270" s="236"/>
    </row>
    <row r="271" spans="1:1">
      <c r="A271" s="236"/>
    </row>
    <row r="272" spans="1:1">
      <c r="A272" s="236"/>
    </row>
    <row r="273" spans="1:1">
      <c r="A273" s="236"/>
    </row>
    <row r="274" spans="1:1">
      <c r="A274" s="236"/>
    </row>
    <row r="275" spans="1:1">
      <c r="A275" s="236"/>
    </row>
    <row r="276" spans="1:1">
      <c r="A276" s="236"/>
    </row>
    <row r="277" spans="1:1">
      <c r="A277" s="236"/>
    </row>
    <row r="278" spans="1:1">
      <c r="A278" s="236"/>
    </row>
    <row r="279" spans="1:1">
      <c r="A279" s="236"/>
    </row>
    <row r="280" spans="1:1">
      <c r="A280" s="236"/>
    </row>
    <row r="281" spans="1:1">
      <c r="A281" s="236"/>
    </row>
    <row r="282" spans="1:1">
      <c r="A282" s="236"/>
    </row>
    <row r="283" spans="1:1">
      <c r="A283" s="236"/>
    </row>
    <row r="284" spans="1:1">
      <c r="A284" s="236"/>
    </row>
    <row r="285" spans="1:1">
      <c r="A285" s="236"/>
    </row>
    <row r="286" spans="1:1">
      <c r="A286" s="236"/>
    </row>
    <row r="287" spans="1:1">
      <c r="A287" s="236"/>
    </row>
    <row r="288" spans="1:1">
      <c r="A288" s="236"/>
    </row>
    <row r="289" spans="1:1">
      <c r="A289" s="236"/>
    </row>
    <row r="290" spans="1:1">
      <c r="A290" s="237"/>
    </row>
    <row r="291" spans="1:1">
      <c r="A291" s="237"/>
    </row>
    <row r="292" spans="1:1">
      <c r="A292" s="237"/>
    </row>
    <row r="293" spans="1:1">
      <c r="A293" s="237"/>
    </row>
    <row r="294" spans="1:1">
      <c r="A294" s="237"/>
    </row>
    <row r="295" spans="1:1">
      <c r="A295" s="237"/>
    </row>
    <row r="296" spans="1:1">
      <c r="A296" s="237"/>
    </row>
    <row r="297" spans="1:1">
      <c r="A297" s="237"/>
    </row>
    <row r="298" spans="1:1">
      <c r="A298" s="237"/>
    </row>
    <row r="299" spans="1:1">
      <c r="A299" s="237"/>
    </row>
    <row r="300" spans="1:1">
      <c r="A300" s="237"/>
    </row>
    <row r="301" spans="1:1">
      <c r="A301" s="237"/>
    </row>
    <row r="302" spans="1:1">
      <c r="A302" s="237"/>
    </row>
    <row r="303" spans="1:1">
      <c r="A303" s="237"/>
    </row>
    <row r="304" spans="1:1">
      <c r="A304" s="237"/>
    </row>
    <row r="305" spans="1:1">
      <c r="A305" s="237"/>
    </row>
    <row r="306" spans="1:1">
      <c r="A306" s="237"/>
    </row>
    <row r="307" spans="1:1">
      <c r="A307" s="237"/>
    </row>
    <row r="308" spans="1:1">
      <c r="A308" s="237"/>
    </row>
    <row r="309" spans="1:1">
      <c r="A309" s="237"/>
    </row>
    <row r="310" spans="1:1">
      <c r="A310" s="237"/>
    </row>
    <row r="311" spans="1:1">
      <c r="A311" s="237"/>
    </row>
    <row r="312" spans="1:1">
      <c r="A312" s="237"/>
    </row>
    <row r="313" spans="1:1">
      <c r="A313" s="237"/>
    </row>
    <row r="314" spans="1:1">
      <c r="A314" s="237"/>
    </row>
    <row r="315" spans="1:1">
      <c r="A315" s="237"/>
    </row>
    <row r="316" spans="1:1">
      <c r="A316" s="237"/>
    </row>
    <row r="317" spans="1:1">
      <c r="A317" s="237"/>
    </row>
    <row r="318" spans="1:1">
      <c r="A318" s="237"/>
    </row>
    <row r="319" spans="1:1">
      <c r="A319" s="237"/>
    </row>
    <row r="320" spans="1:1">
      <c r="A320" s="237"/>
    </row>
    <row r="321" spans="1:1">
      <c r="A321" s="237"/>
    </row>
    <row r="322" spans="1:1">
      <c r="A322" s="237"/>
    </row>
    <row r="323" spans="1:1">
      <c r="A323" s="237"/>
    </row>
    <row r="324" spans="1:1">
      <c r="A324" s="237"/>
    </row>
    <row r="325" spans="1:1">
      <c r="A325" s="237"/>
    </row>
    <row r="326" spans="1:1">
      <c r="A326" s="237"/>
    </row>
    <row r="327" spans="1:1">
      <c r="A327" s="237"/>
    </row>
    <row r="328" spans="1:1">
      <c r="A328" s="237"/>
    </row>
    <row r="329" spans="1:1">
      <c r="A329" s="237"/>
    </row>
    <row r="330" spans="1:1">
      <c r="A330" s="237"/>
    </row>
    <row r="331" spans="1:1">
      <c r="A331" s="237"/>
    </row>
    <row r="332" spans="1:1">
      <c r="A332" s="237"/>
    </row>
    <row r="333" spans="1:1">
      <c r="A333" s="237"/>
    </row>
    <row r="334" spans="1:1">
      <c r="A334" s="237"/>
    </row>
    <row r="335" spans="1:1">
      <c r="A335" s="237"/>
    </row>
    <row r="336" spans="1:1">
      <c r="A336" s="237"/>
    </row>
    <row r="337" spans="1:1">
      <c r="A337" s="237"/>
    </row>
    <row r="338" spans="1:1">
      <c r="A338" s="237"/>
    </row>
    <row r="339" spans="1:1">
      <c r="A339" s="237"/>
    </row>
    <row r="340" spans="1:1">
      <c r="A340" s="237"/>
    </row>
    <row r="341" spans="1:1">
      <c r="A341" s="237"/>
    </row>
    <row r="342" spans="1:1">
      <c r="A342" s="237"/>
    </row>
    <row r="343" spans="1:1">
      <c r="A343" s="237"/>
    </row>
    <row r="344" spans="1:1">
      <c r="A344" s="237"/>
    </row>
    <row r="345" spans="1:1">
      <c r="A345" s="237"/>
    </row>
    <row r="346" spans="1:1">
      <c r="A346" s="237"/>
    </row>
    <row r="347" spans="1:1">
      <c r="A347" s="237"/>
    </row>
    <row r="348" spans="1:1">
      <c r="A348" s="237"/>
    </row>
    <row r="349" spans="1:1">
      <c r="A349" s="237"/>
    </row>
    <row r="350" spans="1:1">
      <c r="A350" s="237"/>
    </row>
    <row r="351" spans="1:1">
      <c r="A351" s="237"/>
    </row>
    <row r="352" spans="1:1">
      <c r="A352" s="237"/>
    </row>
    <row r="353" spans="1:1">
      <c r="A353" s="237"/>
    </row>
    <row r="354" spans="1:1">
      <c r="A354" s="237"/>
    </row>
    <row r="355" spans="1:1">
      <c r="A355" s="237"/>
    </row>
    <row r="356" spans="1:1">
      <c r="A356" s="237"/>
    </row>
    <row r="357" spans="1:1">
      <c r="A357" s="237"/>
    </row>
    <row r="358" spans="1:1">
      <c r="A358" s="237"/>
    </row>
    <row r="359" spans="1:1">
      <c r="A359" s="237"/>
    </row>
    <row r="360" spans="1:1">
      <c r="A360" s="237"/>
    </row>
    <row r="361" spans="1:1">
      <c r="A361" s="237"/>
    </row>
    <row r="362" spans="1:1">
      <c r="A362" s="237"/>
    </row>
    <row r="363" spans="1:1">
      <c r="A363" s="237"/>
    </row>
    <row r="364" spans="1:1">
      <c r="A364" s="237"/>
    </row>
    <row r="365" spans="1:1">
      <c r="A365" s="237"/>
    </row>
    <row r="366" spans="1:1">
      <c r="A366" s="237"/>
    </row>
    <row r="367" spans="1:1">
      <c r="A367" s="237"/>
    </row>
    <row r="368" spans="1:1">
      <c r="A368" s="237"/>
    </row>
    <row r="369" spans="1:1">
      <c r="A369" s="237"/>
    </row>
    <row r="370" spans="1:1">
      <c r="A370" s="237"/>
    </row>
    <row r="371" spans="1:1">
      <c r="A371" s="237"/>
    </row>
    <row r="372" spans="1:1">
      <c r="A372" s="237"/>
    </row>
    <row r="373" spans="1:1">
      <c r="A373" s="237"/>
    </row>
    <row r="374" spans="1:1">
      <c r="A374" s="237"/>
    </row>
    <row r="375" spans="1:1">
      <c r="A375" s="237"/>
    </row>
    <row r="376" spans="1:1">
      <c r="A376" s="237"/>
    </row>
    <row r="377" spans="1:1">
      <c r="A377" s="237"/>
    </row>
    <row r="378" spans="1:1">
      <c r="A378" s="237"/>
    </row>
    <row r="379" spans="1:1">
      <c r="A379" s="237"/>
    </row>
    <row r="380" spans="1:1">
      <c r="A380" s="237"/>
    </row>
    <row r="381" spans="1:1">
      <c r="A381" s="237"/>
    </row>
    <row r="382" spans="1:1">
      <c r="A382" s="237"/>
    </row>
    <row r="383" spans="1:1">
      <c r="A383" s="237"/>
    </row>
    <row r="384" spans="1:1">
      <c r="A384" s="237"/>
    </row>
    <row r="385" spans="1:1">
      <c r="A385" s="237"/>
    </row>
    <row r="386" spans="1:1">
      <c r="A386" s="237"/>
    </row>
    <row r="387" spans="1:1">
      <c r="A387" s="237"/>
    </row>
    <row r="388" spans="1:1">
      <c r="A388" s="237"/>
    </row>
    <row r="389" spans="1:1">
      <c r="A389" s="237"/>
    </row>
    <row r="390" spans="1:1">
      <c r="A390" s="237"/>
    </row>
    <row r="391" spans="1:1">
      <c r="A391" s="237"/>
    </row>
    <row r="392" spans="1:1">
      <c r="A392" s="237"/>
    </row>
    <row r="393" spans="1:1">
      <c r="A393" s="237"/>
    </row>
    <row r="394" spans="1:1">
      <c r="A394" s="237"/>
    </row>
    <row r="395" spans="1:1">
      <c r="A395" s="237"/>
    </row>
    <row r="396" spans="1:1">
      <c r="A396" s="237"/>
    </row>
    <row r="397" spans="1:1">
      <c r="A397" s="237"/>
    </row>
    <row r="398" spans="1:1">
      <c r="A398" s="237"/>
    </row>
    <row r="399" spans="1:1">
      <c r="A399" s="237"/>
    </row>
    <row r="400" spans="1:1">
      <c r="A400" s="237"/>
    </row>
    <row r="401" spans="1:1">
      <c r="A401" s="237"/>
    </row>
    <row r="402" spans="1:1">
      <c r="A402" s="237"/>
    </row>
    <row r="403" spans="1:1">
      <c r="A403" s="237"/>
    </row>
    <row r="404" spans="1:1">
      <c r="A404" s="237"/>
    </row>
    <row r="405" spans="1:1">
      <c r="A405" s="237"/>
    </row>
    <row r="406" spans="1:1">
      <c r="A406" s="237"/>
    </row>
    <row r="407" spans="1:1">
      <c r="A407" s="237"/>
    </row>
    <row r="408" spans="1:1">
      <c r="A408" s="237"/>
    </row>
    <row r="409" spans="1:1">
      <c r="A409" s="237"/>
    </row>
    <row r="410" spans="1:1">
      <c r="A410" s="237"/>
    </row>
    <row r="411" spans="1:1">
      <c r="A411" s="237"/>
    </row>
    <row r="412" spans="1:1">
      <c r="A412" s="237"/>
    </row>
    <row r="413" spans="1:1">
      <c r="A413" s="237"/>
    </row>
    <row r="414" spans="1:1">
      <c r="A414" s="237"/>
    </row>
    <row r="415" spans="1:1">
      <c r="A415" s="237"/>
    </row>
    <row r="416" spans="1:1">
      <c r="A416" s="237"/>
    </row>
    <row r="417" spans="1:1">
      <c r="A417" s="237"/>
    </row>
    <row r="418" spans="1:1">
      <c r="A418" s="237"/>
    </row>
    <row r="419" spans="1:1">
      <c r="A419" s="237"/>
    </row>
    <row r="420" spans="1:1">
      <c r="A420" s="237"/>
    </row>
    <row r="421" spans="1:1">
      <c r="A421" s="237"/>
    </row>
    <row r="422" spans="1:1">
      <c r="A422" s="237"/>
    </row>
    <row r="423" spans="1:1">
      <c r="A423" s="237"/>
    </row>
    <row r="424" spans="1:1">
      <c r="A424" s="237"/>
    </row>
    <row r="425" spans="1:1">
      <c r="A425" s="237"/>
    </row>
    <row r="426" spans="1:1">
      <c r="A426" s="237"/>
    </row>
    <row r="427" spans="1:1">
      <c r="A427" s="237"/>
    </row>
    <row r="428" spans="1:1">
      <c r="A428" s="237"/>
    </row>
    <row r="429" spans="1:1">
      <c r="A429" s="237"/>
    </row>
    <row r="430" spans="1:1">
      <c r="A430" s="237"/>
    </row>
    <row r="431" spans="1:1">
      <c r="A431" s="237"/>
    </row>
    <row r="432" spans="1:1">
      <c r="A432" s="237"/>
    </row>
    <row r="433" spans="1:1">
      <c r="A433" s="237"/>
    </row>
    <row r="434" spans="1:1">
      <c r="A434" s="237"/>
    </row>
    <row r="435" spans="1:1">
      <c r="A435" s="237"/>
    </row>
    <row r="436" spans="1:1">
      <c r="A436" s="237"/>
    </row>
    <row r="437" spans="1:1">
      <c r="A437" s="237"/>
    </row>
    <row r="438" spans="1:1">
      <c r="A438" s="237"/>
    </row>
    <row r="439" spans="1:1">
      <c r="A439" s="237"/>
    </row>
    <row r="440" spans="1:1">
      <c r="A440" s="237"/>
    </row>
    <row r="441" spans="1:1">
      <c r="A441" s="237"/>
    </row>
    <row r="442" spans="1:1">
      <c r="A442" s="237"/>
    </row>
    <row r="443" spans="1:1">
      <c r="A443" s="237"/>
    </row>
    <row r="444" spans="1:1">
      <c r="A444" s="237"/>
    </row>
    <row r="445" spans="1:1">
      <c r="A445" s="237"/>
    </row>
    <row r="446" spans="1:1">
      <c r="A446" s="237"/>
    </row>
    <row r="447" spans="1:1">
      <c r="A447" s="237"/>
    </row>
    <row r="448" spans="1:1">
      <c r="A448" s="237"/>
    </row>
    <row r="449" spans="1:1">
      <c r="A449" s="237"/>
    </row>
    <row r="450" spans="1:1">
      <c r="A450" s="237"/>
    </row>
    <row r="451" spans="1:1">
      <c r="A451" s="237"/>
    </row>
    <row r="452" spans="1:1">
      <c r="A452" s="237"/>
    </row>
    <row r="453" spans="1:1">
      <c r="A453" s="237"/>
    </row>
    <row r="454" spans="1:1">
      <c r="A454" s="237"/>
    </row>
    <row r="455" spans="1:1">
      <c r="A455" s="237"/>
    </row>
  </sheetData>
  <mergeCells count="37">
    <mergeCell ref="B12:F12"/>
    <mergeCell ref="B13:F13"/>
    <mergeCell ref="B6:E6"/>
    <mergeCell ref="B7:E7"/>
    <mergeCell ref="B1:E1"/>
    <mergeCell ref="B2:E2"/>
    <mergeCell ref="B4:E4"/>
    <mergeCell ref="B3:E3"/>
    <mergeCell ref="B5:E5"/>
    <mergeCell ref="F7:G7"/>
    <mergeCell ref="B9:E9"/>
    <mergeCell ref="B10:F10"/>
    <mergeCell ref="B11:F11"/>
    <mergeCell ref="F8:G8"/>
    <mergeCell ref="F9:G9"/>
    <mergeCell ref="A24:H24"/>
    <mergeCell ref="A59:H59"/>
    <mergeCell ref="A16:H16"/>
    <mergeCell ref="C21:D21"/>
    <mergeCell ref="E21:H21"/>
    <mergeCell ref="A17:H17"/>
    <mergeCell ref="A92:H92"/>
    <mergeCell ref="A108:H108"/>
    <mergeCell ref="A15:H15"/>
    <mergeCell ref="G131:H131"/>
    <mergeCell ref="G130:H130"/>
    <mergeCell ref="C130:F130"/>
    <mergeCell ref="C131:F131"/>
    <mergeCell ref="A117:H117"/>
    <mergeCell ref="A65:H65"/>
    <mergeCell ref="A73:H73"/>
    <mergeCell ref="A86:H86"/>
    <mergeCell ref="A21:A22"/>
    <mergeCell ref="B21:B22"/>
    <mergeCell ref="A18:H18"/>
    <mergeCell ref="A19:H19"/>
    <mergeCell ref="A60:H60"/>
  </mergeCells>
  <phoneticPr fontId="3" type="noConversion"/>
  <conditionalFormatting sqref="C107:F107">
    <cfRule type="cellIs" dxfId="0" priority="1" operator="notEqual">
      <formula>0</formula>
    </cfRule>
  </conditionalFormatting>
  <printOptions horizontalCentered="1"/>
  <pageMargins left="0.59055118110236227" right="0.59055118110236227" top="0.78740157480314965" bottom="0.59055118110236227" header="0" footer="0"/>
  <pageSetup paperSize="9" scale="46" fitToHeight="6" orientation="landscape" verticalDpi="300" r:id="rId1"/>
  <headerFooter alignWithMargins="0"/>
  <rowBreaks count="4" manualBreakCount="4">
    <brk id="34" max="7" man="1"/>
    <brk id="58" max="7" man="1"/>
    <brk id="85" max="7" man="1"/>
    <brk id="116" max="7" man="1"/>
  </rowBreaks>
  <ignoredErrors>
    <ignoredError sqref="F123 D33:F33" evalError="1"/>
    <ignoredError sqref="B75 B109:B116 B118:B126" numberStoredAsText="1"/>
    <ignoredError sqref="E119:E121" formula="1"/>
    <ignoredError sqref="E123" evalError="1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view="pageBreakPreview" zoomScale="65" zoomScaleNormal="75" zoomScaleSheetLayoutView="6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14" sqref="G14"/>
    </sheetView>
  </sheetViews>
  <sheetFormatPr defaultColWidth="9.140625" defaultRowHeight="12.75"/>
  <cols>
    <col min="1" max="1" width="95" style="7" customWidth="1"/>
    <col min="2" max="2" width="19.42578125" style="7" customWidth="1"/>
    <col min="3" max="7" width="26" style="7" customWidth="1"/>
    <col min="8" max="8" width="71" style="7" customWidth="1"/>
    <col min="9" max="9" width="9.5703125" style="7" customWidth="1"/>
    <col min="10" max="10" width="9.140625" style="7" customWidth="1"/>
    <col min="11" max="11" width="27.140625" style="7" customWidth="1"/>
    <col min="12" max="16384" width="9.140625" style="7"/>
  </cols>
  <sheetData>
    <row r="1" spans="1:8" ht="24.75" customHeight="1">
      <c r="A1" s="93"/>
      <c r="B1" s="93"/>
      <c r="C1" s="93"/>
      <c r="D1" s="93"/>
      <c r="E1" s="93"/>
      <c r="F1" s="93"/>
      <c r="G1" s="93"/>
      <c r="H1" s="78" t="s">
        <v>347</v>
      </c>
    </row>
    <row r="2" spans="1:8" ht="41.25" customHeight="1">
      <c r="A2" s="533" t="s">
        <v>128</v>
      </c>
      <c r="B2" s="533"/>
      <c r="C2" s="533"/>
      <c r="D2" s="533"/>
      <c r="E2" s="533"/>
      <c r="F2" s="533"/>
      <c r="G2" s="533"/>
      <c r="H2" s="533"/>
    </row>
    <row r="3" spans="1:8" ht="49.5" customHeight="1">
      <c r="A3" s="534" t="s">
        <v>155</v>
      </c>
      <c r="B3" s="534" t="s">
        <v>0</v>
      </c>
      <c r="C3" s="534" t="s">
        <v>76</v>
      </c>
      <c r="D3" s="536" t="s">
        <v>382</v>
      </c>
      <c r="E3" s="536"/>
      <c r="F3" s="536" t="s">
        <v>510</v>
      </c>
      <c r="G3" s="536"/>
      <c r="H3" s="534" t="s">
        <v>172</v>
      </c>
    </row>
    <row r="4" spans="1:8" ht="63" customHeight="1">
      <c r="A4" s="535"/>
      <c r="B4" s="535"/>
      <c r="C4" s="535"/>
      <c r="D4" s="4" t="s">
        <v>517</v>
      </c>
      <c r="E4" s="4" t="s">
        <v>518</v>
      </c>
      <c r="F4" s="4" t="s">
        <v>141</v>
      </c>
      <c r="G4" s="4" t="s">
        <v>142</v>
      </c>
      <c r="H4" s="535"/>
    </row>
    <row r="5" spans="1:8" s="10" customFormat="1" ht="29.2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</row>
    <row r="6" spans="1:8" s="10" customFormat="1" ht="36" customHeight="1">
      <c r="A6" s="94" t="s">
        <v>115</v>
      </c>
      <c r="B6" s="23"/>
      <c r="C6" s="22"/>
      <c r="D6" s="22"/>
      <c r="E6" s="22"/>
      <c r="F6" s="22"/>
      <c r="G6" s="22"/>
      <c r="H6" s="22"/>
    </row>
    <row r="7" spans="1:8" ht="69.75" customHeight="1">
      <c r="A7" s="58" t="s">
        <v>322</v>
      </c>
      <c r="B7" s="370">
        <v>5000</v>
      </c>
      <c r="C7" s="24" t="s">
        <v>179</v>
      </c>
      <c r="D7" s="181">
        <f>IF('Осн. фін. пок.'!C25=0,0,'Осн. фін. пок.'!C27/'Осн. фін. пок.'!C25*100)</f>
        <v>65.152232892640271</v>
      </c>
      <c r="E7" s="181">
        <f>IF('Осн. фін. пок.'!D25=0,0,'Осн. фін. пок.'!D27/'Осн. фін. пок.'!D25*100)</f>
        <v>66.668125615494034</v>
      </c>
      <c r="F7" s="181">
        <f>IF('Осн. фін. пок.'!E25=0,0,'Осн. фін. пок.'!E27/'Осн. фін. пок.'!E25*100)</f>
        <v>38.197664107825993</v>
      </c>
      <c r="G7" s="181">
        <f>IF('Осн. фін. пок.'!F25=0,0,'Осн. фін. пок.'!F27/'Осн. фін. пок.'!F25*100)</f>
        <v>66.668125615494034</v>
      </c>
      <c r="H7" s="25"/>
    </row>
    <row r="8" spans="1:8" ht="69.75" customHeight="1">
      <c r="A8" s="58" t="s">
        <v>323</v>
      </c>
      <c r="B8" s="370">
        <v>5010</v>
      </c>
      <c r="C8" s="24" t="s">
        <v>179</v>
      </c>
      <c r="D8" s="181">
        <f>IF('Осн. фін. пок.'!C25=0,0,'Осн. фін. пок.'!C33/'Осн. фін. пок.'!C25*100)</f>
        <v>21.527927307178828</v>
      </c>
      <c r="E8" s="181">
        <f>IF('Осн. фін. пок.'!D25=0,0,'Осн. фін. пок.'!D33/'Осн. фін. пок.'!D25*100)</f>
        <v>12.95765401028558</v>
      </c>
      <c r="F8" s="181">
        <f>IF('Осн. фін. пок.'!E25=0,0,'Осн. фін. пок.'!E33/'Осн. фін. пок.'!E25*100)</f>
        <v>2.852727318791008</v>
      </c>
      <c r="G8" s="181">
        <f>IF('Осн. фін. пок.'!F25=0,0,'Осн. фін. пок.'!F33/'Осн. фін. пок.'!F25*100)</f>
        <v>12.95765401028558</v>
      </c>
      <c r="H8" s="25"/>
    </row>
    <row r="9" spans="1:8" ht="56.25" customHeight="1">
      <c r="A9" s="25" t="s">
        <v>324</v>
      </c>
      <c r="B9" s="370">
        <v>5020</v>
      </c>
      <c r="C9" s="24" t="s">
        <v>179</v>
      </c>
      <c r="D9" s="181">
        <f>IF('Осн. фін. пок.'!C99=0,0,'Осн. фін. пок.'!C46/'Осн. фін. пок.'!C99*100)</f>
        <v>30.587314017227847</v>
      </c>
      <c r="E9" s="181">
        <f>IF('Осн. фін. пок.'!D99=0,0,'Осн. фін. пок.'!D46/'Осн. фін. пок.'!D99*100)</f>
        <v>31.531531531531503</v>
      </c>
      <c r="F9" s="181">
        <f>IF('Осн. фін. пок.'!E99=0,0,'Осн. фін. пок.'!E46/'Осн. фін. пок.'!E99*100)</f>
        <v>0.42676421277242238</v>
      </c>
      <c r="G9" s="181">
        <f>IF('Осн. фін. пок.'!F99=0,0,'Осн. фін. пок.'!F46/'Осн. фін. пок.'!F99*100)</f>
        <v>31.531531531531503</v>
      </c>
      <c r="H9" s="25" t="s">
        <v>180</v>
      </c>
    </row>
    <row r="10" spans="1:8" ht="56.25" customHeight="1">
      <c r="A10" s="25" t="s">
        <v>383</v>
      </c>
      <c r="B10" s="370">
        <v>5030</v>
      </c>
      <c r="C10" s="24" t="s">
        <v>179</v>
      </c>
      <c r="D10" s="181">
        <f>IF('Осн. фін. пок.'!C100=0,0,'Осн. фін. пок.'!C46/'Осн. фін. пок.'!C100*100)</f>
        <v>34.624590018615336</v>
      </c>
      <c r="E10" s="181">
        <f>IF('Осн. фін. пок.'!D100=0,0,'Осн. фін. пок.'!D46/'Осн. фін. пок.'!D100*100)</f>
        <v>32.490748290785895</v>
      </c>
      <c r="F10" s="181">
        <f>IF('Осн. фін. пок.'!E100=0,0,'Осн. фін. пок.'!E46/'Осн. фін. пок.'!E100*100)</f>
        <v>0.44557606619985102</v>
      </c>
      <c r="G10" s="181">
        <f>IF('Осн. фін. пок.'!F100=0,0,'Осн. фін. пок.'!F46/'Осн. фін. пок.'!F100*100)</f>
        <v>32.490748290785895</v>
      </c>
      <c r="H10" s="25"/>
    </row>
    <row r="11" spans="1:8" ht="69.75" customHeight="1">
      <c r="A11" s="58" t="s">
        <v>325</v>
      </c>
      <c r="B11" s="370">
        <v>5040</v>
      </c>
      <c r="C11" s="24" t="s">
        <v>179</v>
      </c>
      <c r="D11" s="181">
        <f>IF('Осн. фін. пок.'!C25=0,0,'Осн. фін. пок.'!C46/'Осн. фін. пок.'!C25*100)</f>
        <v>16.820981008569809</v>
      </c>
      <c r="E11" s="181">
        <f>IF('Осн. фін. пок.'!D25=0,0,'Осн. фін. пок.'!D46/'Осн. фін. пок.'!D25*100)</f>
        <v>11.336032388663957</v>
      </c>
      <c r="F11" s="181">
        <f>IF('Осн. фін. пок.'!E25=0,0,'Осн. фін. пок.'!E46/'Осн. фін. пок.'!E25*100)</f>
        <v>7.0938157128014587E-2</v>
      </c>
      <c r="G11" s="181">
        <f>IF('Осн. фін. пок.'!F25=0,0,'Осн. фін. пок.'!F46/'Осн. фін. пок.'!F25*100)</f>
        <v>11.336032388663957</v>
      </c>
      <c r="H11" s="25" t="s">
        <v>181</v>
      </c>
    </row>
    <row r="12" spans="1:8" s="10" customFormat="1" ht="36" customHeight="1">
      <c r="A12" s="94" t="s">
        <v>117</v>
      </c>
      <c r="B12" s="23"/>
      <c r="C12" s="22"/>
      <c r="D12" s="181"/>
      <c r="E12" s="181"/>
      <c r="F12" s="181"/>
      <c r="G12" s="181"/>
      <c r="H12" s="22"/>
    </row>
    <row r="13" spans="1:8" ht="69.75" customHeight="1">
      <c r="A13" s="58" t="s">
        <v>384</v>
      </c>
      <c r="B13" s="370">
        <v>5100</v>
      </c>
      <c r="C13" s="24"/>
      <c r="D13" s="181">
        <f>IF('Осн. фін. пок.'!C33=0,0,('Осн. фін. пок.'!C101+'Осн. фін. пок.'!C102)/'Осн. фін. пок.'!C33)</f>
        <v>0.29785957191438311</v>
      </c>
      <c r="E13" s="181">
        <f>IF('Осн. фін. пок.'!D33=0,0,('Осн. фін. пок.'!D101+'Осн. фін. пок.'!D102)/'Осн. фін. пок.'!D33)</f>
        <v>8.1911839216348648E-2</v>
      </c>
      <c r="F13" s="181">
        <f>IF('Осн. фін. пок.'!E33=0,0,('Осн. фін. пок.'!E101+'Осн. фін. пок.'!E102)/'Осн. фін. пок.'!E33)</f>
        <v>0.24600355239786884</v>
      </c>
      <c r="G13" s="181">
        <f>IF('Осн. фін. пок.'!F33=0,0,('Осн. фін. пок.'!F101+'Осн. фін. пок.'!F102)/'Осн. фін. пок.'!F33)</f>
        <v>8.1911839216348648E-2</v>
      </c>
      <c r="H13" s="25"/>
    </row>
    <row r="14" spans="1:8" ht="69.75" customHeight="1">
      <c r="A14" s="58" t="s">
        <v>385</v>
      </c>
      <c r="B14" s="370">
        <v>5110</v>
      </c>
      <c r="C14" s="24" t="s">
        <v>112</v>
      </c>
      <c r="D14" s="181">
        <f>IF(('Осн. фін. пок.'!C101+'Осн. фін. пок.'!C102)=0,0,'Осн. фін. пок.'!C100/('Осн. фін. пок.'!C101+'Осн. фін. пок.'!C102))</f>
        <v>7.5762256548018794</v>
      </c>
      <c r="E14" s="181">
        <f>IF(('Осн. фін. пок.'!D101+'Осн. фін. пок.'!D102)=0,0,'Осн. фін. пок.'!D100/('Осн. фін. пок.'!D101+'Осн. фін. пок.'!D102))</f>
        <v>32.872164948453609</v>
      </c>
      <c r="F14" s="181">
        <f>IF(('Осн. фін. пок.'!E101+'Осн. фін. пок.'!E102)=0,0,'Осн. фін. пок.'!E100/('Осн. фін. пок.'!E101+'Осн. фін. пок.'!E102))</f>
        <v>22.685920577617328</v>
      </c>
      <c r="G14" s="181">
        <f>IF(('Осн. фін. пок.'!F101+'Осн. фін. пок.'!F102)=0,0,'Осн. фін. пок.'!F100/('Осн. фін. пок.'!F101+'Осн. фін. пок.'!F102))</f>
        <v>32.872164948453609</v>
      </c>
      <c r="H14" s="25" t="s">
        <v>182</v>
      </c>
    </row>
    <row r="15" spans="1:8" ht="56.25" customHeight="1">
      <c r="A15" s="25" t="s">
        <v>386</v>
      </c>
      <c r="B15" s="370">
        <v>5120</v>
      </c>
      <c r="C15" s="24" t="s">
        <v>112</v>
      </c>
      <c r="D15" s="181">
        <f>IF('Осн. фін. пок.'!C102=0,0,'Осн. фін. пок.'!C97/'Осн. фін. пок.'!C102)</f>
        <v>8.3290799194089988</v>
      </c>
      <c r="E15" s="181">
        <f>IF('Осн. фін. пок.'!D102=0,0,'Осн. фін. пок.'!D97/'Осн. фін. пок.'!D102)</f>
        <v>33.808247422680417</v>
      </c>
      <c r="F15" s="181">
        <f>IF('Осн. фін. пок.'!E102=0,0,'Осн. фін. пок.'!E97/'Осн. фін. пок.'!E102)</f>
        <v>23.685920577617331</v>
      </c>
      <c r="G15" s="181">
        <f>IF('Осн. фін. пок.'!F102=0,0,'Осн. фін. пок.'!F97/'Осн. фін. пок.'!F102)</f>
        <v>33.808247422680417</v>
      </c>
      <c r="H15" s="25" t="s">
        <v>184</v>
      </c>
    </row>
    <row r="16" spans="1:8" s="10" customFormat="1" ht="36" customHeight="1">
      <c r="A16" s="94" t="s">
        <v>116</v>
      </c>
      <c r="B16" s="23"/>
      <c r="C16" s="22"/>
      <c r="D16" s="181"/>
      <c r="E16" s="181"/>
      <c r="F16" s="181"/>
      <c r="G16" s="181"/>
      <c r="H16" s="22"/>
    </row>
    <row r="17" spans="1:11" ht="49.5" customHeight="1">
      <c r="A17" s="25" t="s">
        <v>310</v>
      </c>
      <c r="B17" s="370">
        <v>5200</v>
      </c>
      <c r="C17" s="24"/>
      <c r="D17" s="181">
        <f>IF('Осн. фін. пок.'!C56=0,0,'Осн. фін. пок.'!C74/'Осн. фін. пок.'!C56)</f>
        <v>1.2999071494893221E-2</v>
      </c>
      <c r="E17" s="181">
        <f>IF('Осн. фін. пок.'!D56=0,0,'Осн. фін. пок.'!D74/'Осн. фін. пок.'!D56)</f>
        <v>0.39099099099099099</v>
      </c>
      <c r="F17" s="181">
        <f>IF('Осн. фін. пок.'!E56=0,0,'Осн. фін. пок.'!E74/'Осн. фін. пок.'!E56)</f>
        <v>0</v>
      </c>
      <c r="G17" s="181">
        <f>IF('Осн. фін. пок.'!F56=0,0,'Осн. фін. пок.'!F74/'Осн. фін. пок.'!F56)</f>
        <v>0.39099099099099099</v>
      </c>
      <c r="H17" s="25"/>
    </row>
    <row r="18" spans="1:11" ht="92.25" customHeight="1">
      <c r="A18" s="25" t="s">
        <v>311</v>
      </c>
      <c r="B18" s="370">
        <v>5210</v>
      </c>
      <c r="C18" s="24"/>
      <c r="D18" s="181">
        <f>IF('Осн. фін. пок.'!C25=0,0,'Осн. фін. пок.'!C74/'Осн. фін. пок.'!C25)</f>
        <v>6.029025451100297E-4</v>
      </c>
      <c r="E18" s="181">
        <f>IF('Осн. фін. пок.'!D25=0,0,'Осн. фін. пок.'!D74/'Осн. фін. пок.'!D25)</f>
        <v>4.7488784330889594E-3</v>
      </c>
      <c r="F18" s="181">
        <f>IF('Осн. фін. пок.'!E25=0,0,'Осн. фін. пок.'!E74/'Осн. фін. пок.'!E25)</f>
        <v>0</v>
      </c>
      <c r="G18" s="181">
        <f>IF('Осн. фін. пок.'!F25=0,0,'Осн. фін. пок.'!F74/'Осн. фін. пок.'!F25)</f>
        <v>4.7488784330889594E-3</v>
      </c>
      <c r="H18" s="25"/>
    </row>
    <row r="19" spans="1:11" ht="57" customHeight="1">
      <c r="A19" s="25" t="s">
        <v>312</v>
      </c>
      <c r="B19" s="370">
        <v>5220</v>
      </c>
      <c r="C19" s="24" t="s">
        <v>268</v>
      </c>
      <c r="D19" s="181">
        <f>IF('Осн. фін. пок.'!C95=0,0,'Осн. фін. пок.'!C96/'Осн. фін. пок.'!C95)</f>
        <v>0.95125182143330245</v>
      </c>
      <c r="E19" s="181">
        <f>IF('Осн. фін. пок.'!D95=0,0,'Осн. фін. пок.'!D96/'Осн. фін. пок.'!D95)</f>
        <v>0.99600824105073393</v>
      </c>
      <c r="F19" s="181">
        <f>IF('Осн. фін. пок.'!E95=0,0,'Осн. фін. пок.'!E96/'Осн. фін. пок.'!E95)</f>
        <v>1</v>
      </c>
      <c r="G19" s="181">
        <f>IF('Осн. фін. пок.'!F95=0,0,'Осн. фін. пок.'!F96/'Осн. фін. пок.'!F95)</f>
        <v>0.99600824105073393</v>
      </c>
      <c r="H19" s="25" t="s">
        <v>183</v>
      </c>
    </row>
    <row r="20" spans="1:11" ht="44.25" customHeight="1">
      <c r="A20" s="94" t="s">
        <v>175</v>
      </c>
      <c r="B20" s="370"/>
      <c r="C20" s="24"/>
      <c r="D20" s="181"/>
      <c r="E20" s="181"/>
      <c r="F20" s="181"/>
      <c r="G20" s="181"/>
      <c r="H20" s="25"/>
    </row>
    <row r="21" spans="1:11" ht="81.75" customHeight="1">
      <c r="A21" s="25" t="s">
        <v>186</v>
      </c>
      <c r="B21" s="370">
        <v>5300</v>
      </c>
      <c r="C21" s="24"/>
      <c r="D21" s="181"/>
      <c r="E21" s="181"/>
      <c r="F21" s="181"/>
      <c r="G21" s="181"/>
      <c r="H21" s="26"/>
    </row>
    <row r="22" spans="1:11" ht="20.25">
      <c r="A22" s="27"/>
      <c r="B22" s="27"/>
      <c r="C22" s="27"/>
      <c r="D22" s="27"/>
      <c r="E22" s="27"/>
      <c r="F22" s="27"/>
      <c r="G22" s="27"/>
      <c r="H22" s="27"/>
      <c r="K22" s="12"/>
    </row>
    <row r="23" spans="1:11" s="256" customFormat="1" ht="27.75" customHeight="1">
      <c r="A23" s="270" t="s">
        <v>504</v>
      </c>
      <c r="B23" s="271"/>
      <c r="C23" s="527" t="s">
        <v>138</v>
      </c>
      <c r="D23" s="527"/>
      <c r="E23" s="272"/>
      <c r="F23" s="499" t="s">
        <v>505</v>
      </c>
      <c r="G23" s="499"/>
      <c r="H23" s="499"/>
    </row>
    <row r="24" spans="1:11" s="289" customFormat="1" ht="15.75">
      <c r="A24" s="287" t="s">
        <v>65</v>
      </c>
      <c r="B24" s="288"/>
      <c r="C24" s="531" t="s">
        <v>66</v>
      </c>
      <c r="D24" s="531"/>
      <c r="E24" s="288"/>
      <c r="F24" s="532" t="s">
        <v>77</v>
      </c>
      <c r="G24" s="532"/>
      <c r="H24" s="532"/>
    </row>
  </sheetData>
  <mergeCells count="11">
    <mergeCell ref="C23:D23"/>
    <mergeCell ref="F23:H23"/>
    <mergeCell ref="C24:D24"/>
    <mergeCell ref="F24:H24"/>
    <mergeCell ref="A2:H2"/>
    <mergeCell ref="A3:A4"/>
    <mergeCell ref="B3:B4"/>
    <mergeCell ref="C3:C4"/>
    <mergeCell ref="D3:E3"/>
    <mergeCell ref="F3:G3"/>
    <mergeCell ref="H3:H4"/>
  </mergeCells>
  <phoneticPr fontId="3" type="noConversion"/>
  <printOptions horizontalCentered="1"/>
  <pageMargins left="0.59055118110236227" right="0.59055118110236227" top="0.78740157480314965" bottom="0.59055118110236227" header="0" footer="0"/>
  <pageSetup paperSize="9" scale="4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2"/>
  <sheetViews>
    <sheetView view="pageBreakPreview" topLeftCell="A37" zoomScale="65" zoomScaleNormal="75" zoomScaleSheetLayoutView="65" workbookViewId="0">
      <selection activeCell="G35" sqref="G35"/>
    </sheetView>
  </sheetViews>
  <sheetFormatPr defaultColWidth="9.140625" defaultRowHeight="18.75"/>
  <cols>
    <col min="1" max="1" width="44.85546875" style="16" customWidth="1"/>
    <col min="2" max="2" width="19.28515625" style="31" customWidth="1"/>
    <col min="3" max="3" width="15.85546875" style="16" customWidth="1"/>
    <col min="4" max="4" width="16.140625" style="16" customWidth="1"/>
    <col min="5" max="5" width="15.42578125" style="16" customWidth="1"/>
    <col min="6" max="6" width="16.5703125" style="16" customWidth="1"/>
    <col min="7" max="7" width="15.28515625" style="16" customWidth="1"/>
    <col min="8" max="8" width="16.5703125" style="16" customWidth="1"/>
    <col min="9" max="9" width="16.140625" style="16" customWidth="1"/>
    <col min="10" max="10" width="16.42578125" style="16" customWidth="1"/>
    <col min="11" max="11" width="16.5703125" style="16" customWidth="1"/>
    <col min="12" max="12" width="16.85546875" style="16" customWidth="1"/>
    <col min="13" max="15" width="16.7109375" style="16" customWidth="1"/>
    <col min="16" max="16384" width="9.140625" style="16"/>
  </cols>
  <sheetData>
    <row r="1" spans="1:15" ht="20.25">
      <c r="O1" s="275" t="s">
        <v>348</v>
      </c>
    </row>
    <row r="2" spans="1:15" ht="24.75" customHeight="1">
      <c r="A2" s="573" t="s">
        <v>90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</row>
    <row r="3" spans="1:15" ht="37.5" customHeight="1">
      <c r="A3" s="574" t="s">
        <v>519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</row>
    <row r="4" spans="1:15" ht="24.75" customHeight="1">
      <c r="A4" s="450" t="s">
        <v>491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</row>
    <row r="5" spans="1:15" ht="20.25">
      <c r="A5" s="579"/>
      <c r="B5" s="579"/>
      <c r="C5" s="579"/>
      <c r="D5" s="579"/>
      <c r="E5" s="579"/>
      <c r="F5" s="579"/>
      <c r="G5" s="579"/>
      <c r="H5" s="579"/>
      <c r="I5" s="579"/>
      <c r="J5" s="579"/>
      <c r="K5" s="579"/>
      <c r="L5" s="579"/>
      <c r="M5" s="579"/>
      <c r="N5" s="579"/>
      <c r="O5" s="579"/>
    </row>
    <row r="6" spans="1:15" ht="41.25" customHeight="1">
      <c r="A6" s="578" t="s">
        <v>222</v>
      </c>
      <c r="B6" s="578"/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78"/>
      <c r="O6" s="578"/>
    </row>
    <row r="7" spans="1:15" ht="41.25" customHeight="1">
      <c r="A7" s="580" t="s">
        <v>173</v>
      </c>
      <c r="B7" s="580"/>
      <c r="C7" s="580"/>
      <c r="D7" s="580"/>
      <c r="E7" s="580"/>
      <c r="F7" s="580"/>
      <c r="G7" s="580"/>
      <c r="H7" s="580"/>
      <c r="I7" s="580"/>
      <c r="J7" s="580"/>
      <c r="K7" s="580"/>
      <c r="L7" s="580"/>
      <c r="M7" s="580"/>
      <c r="N7" s="580"/>
      <c r="O7" s="580"/>
    </row>
    <row r="8" spans="1:15" s="214" customFormat="1" ht="74.25" customHeight="1">
      <c r="A8" s="466" t="s">
        <v>155</v>
      </c>
      <c r="B8" s="466"/>
      <c r="C8" s="555" t="s">
        <v>520</v>
      </c>
      <c r="D8" s="555"/>
      <c r="E8" s="554"/>
      <c r="F8" s="553" t="s">
        <v>521</v>
      </c>
      <c r="G8" s="555"/>
      <c r="H8" s="554"/>
      <c r="I8" s="466" t="s">
        <v>522</v>
      </c>
      <c r="J8" s="466"/>
      <c r="K8" s="466"/>
      <c r="L8" s="466" t="s">
        <v>425</v>
      </c>
      <c r="M8" s="466"/>
      <c r="N8" s="553" t="s">
        <v>426</v>
      </c>
      <c r="O8" s="554"/>
    </row>
    <row r="9" spans="1:15" s="214" customFormat="1" ht="27.75" customHeight="1">
      <c r="A9" s="466">
        <v>1</v>
      </c>
      <c r="B9" s="466"/>
      <c r="C9" s="555">
        <v>2</v>
      </c>
      <c r="D9" s="555"/>
      <c r="E9" s="554"/>
      <c r="F9" s="553">
        <v>3</v>
      </c>
      <c r="G9" s="555"/>
      <c r="H9" s="554"/>
      <c r="I9" s="466">
        <v>4</v>
      </c>
      <c r="J9" s="466"/>
      <c r="K9" s="466"/>
      <c r="L9" s="553">
        <v>5</v>
      </c>
      <c r="M9" s="554"/>
      <c r="N9" s="466">
        <v>6</v>
      </c>
      <c r="O9" s="466"/>
    </row>
    <row r="10" spans="1:15" s="214" customFormat="1" ht="135.75" customHeight="1">
      <c r="A10" s="485" t="s">
        <v>387</v>
      </c>
      <c r="B10" s="485"/>
      <c r="C10" s="558">
        <f>SUM(C11:E13)</f>
        <v>9</v>
      </c>
      <c r="D10" s="567"/>
      <c r="E10" s="559"/>
      <c r="F10" s="558">
        <f t="shared" ref="F10" si="0">SUM(F11:H13)</f>
        <v>11</v>
      </c>
      <c r="G10" s="567"/>
      <c r="H10" s="559"/>
      <c r="I10" s="558">
        <f t="shared" ref="I10" si="1">SUM(I11:K13)</f>
        <v>8</v>
      </c>
      <c r="J10" s="567"/>
      <c r="K10" s="559"/>
      <c r="L10" s="571">
        <f>I10-F10</f>
        <v>-3</v>
      </c>
      <c r="M10" s="571"/>
      <c r="N10" s="569">
        <f>IF(F10=0,0,I10/F10*100)</f>
        <v>72.727272727272734</v>
      </c>
      <c r="O10" s="570"/>
    </row>
    <row r="11" spans="1:15" s="214" customFormat="1" ht="33" customHeight="1">
      <c r="A11" s="543" t="s">
        <v>159</v>
      </c>
      <c r="B11" s="543"/>
      <c r="C11" s="560">
        <v>1</v>
      </c>
      <c r="D11" s="561"/>
      <c r="E11" s="562"/>
      <c r="F11" s="560">
        <v>1</v>
      </c>
      <c r="G11" s="561"/>
      <c r="H11" s="562"/>
      <c r="I11" s="560">
        <v>1</v>
      </c>
      <c r="J11" s="561"/>
      <c r="K11" s="562"/>
      <c r="L11" s="568">
        <f t="shared" ref="L11:L25" si="2">I11-F11</f>
        <v>0</v>
      </c>
      <c r="M11" s="568"/>
      <c r="N11" s="544">
        <f t="shared" ref="N11:N25" si="3">IF(F11=0,0,I11/F11*100)</f>
        <v>100</v>
      </c>
      <c r="O11" s="545"/>
    </row>
    <row r="12" spans="1:15" s="214" customFormat="1" ht="33" customHeight="1">
      <c r="A12" s="543" t="s">
        <v>158</v>
      </c>
      <c r="B12" s="543"/>
      <c r="C12" s="560">
        <v>3</v>
      </c>
      <c r="D12" s="561"/>
      <c r="E12" s="562"/>
      <c r="F12" s="560">
        <v>3</v>
      </c>
      <c r="G12" s="561"/>
      <c r="H12" s="562"/>
      <c r="I12" s="560">
        <v>3</v>
      </c>
      <c r="J12" s="561"/>
      <c r="K12" s="562"/>
      <c r="L12" s="568">
        <f t="shared" si="2"/>
        <v>0</v>
      </c>
      <c r="M12" s="568"/>
      <c r="N12" s="544">
        <f t="shared" si="3"/>
        <v>100</v>
      </c>
      <c r="O12" s="545"/>
    </row>
    <row r="13" spans="1:15" s="214" customFormat="1" ht="33" customHeight="1">
      <c r="A13" s="543" t="s">
        <v>160</v>
      </c>
      <c r="B13" s="543"/>
      <c r="C13" s="560">
        <v>5</v>
      </c>
      <c r="D13" s="561"/>
      <c r="E13" s="562"/>
      <c r="F13" s="560">
        <v>7</v>
      </c>
      <c r="G13" s="561"/>
      <c r="H13" s="562"/>
      <c r="I13" s="560">
        <v>4</v>
      </c>
      <c r="J13" s="561"/>
      <c r="K13" s="562"/>
      <c r="L13" s="568">
        <f t="shared" si="2"/>
        <v>-3</v>
      </c>
      <c r="M13" s="568"/>
      <c r="N13" s="544">
        <f t="shared" si="3"/>
        <v>57.142857142857139</v>
      </c>
      <c r="O13" s="545"/>
    </row>
    <row r="14" spans="1:15" s="214" customFormat="1" ht="44.25" customHeight="1">
      <c r="A14" s="485" t="s">
        <v>313</v>
      </c>
      <c r="B14" s="485"/>
      <c r="C14" s="563">
        <f>SUM(C15:E17)</f>
        <v>1368.5</v>
      </c>
      <c r="D14" s="564"/>
      <c r="E14" s="565"/>
      <c r="F14" s="563">
        <f t="shared" ref="F14" si="4">SUM(F15:H17)</f>
        <v>2955.2000000000003</v>
      </c>
      <c r="G14" s="564"/>
      <c r="H14" s="565"/>
      <c r="I14" s="563">
        <f t="shared" ref="I14" si="5">SUM(I15:K17)</f>
        <v>3091.5</v>
      </c>
      <c r="J14" s="564"/>
      <c r="K14" s="565"/>
      <c r="L14" s="572">
        <f t="shared" si="2"/>
        <v>136.29999999999973</v>
      </c>
      <c r="M14" s="572"/>
      <c r="N14" s="569">
        <f t="shared" si="3"/>
        <v>104.61220898754738</v>
      </c>
      <c r="O14" s="570"/>
    </row>
    <row r="15" spans="1:15" s="214" customFormat="1" ht="33" customHeight="1">
      <c r="A15" s="543" t="s">
        <v>159</v>
      </c>
      <c r="B15" s="543"/>
      <c r="C15" s="540">
        <v>240.3</v>
      </c>
      <c r="D15" s="541"/>
      <c r="E15" s="542"/>
      <c r="F15" s="540">
        <v>382.6</v>
      </c>
      <c r="G15" s="541"/>
      <c r="H15" s="542"/>
      <c r="I15" s="540">
        <v>492.5</v>
      </c>
      <c r="J15" s="541"/>
      <c r="K15" s="542"/>
      <c r="L15" s="566">
        <f t="shared" si="2"/>
        <v>109.89999999999998</v>
      </c>
      <c r="M15" s="566"/>
      <c r="N15" s="544">
        <f t="shared" si="3"/>
        <v>128.72451646628332</v>
      </c>
      <c r="O15" s="545"/>
    </row>
    <row r="16" spans="1:15" s="214" customFormat="1" ht="33" customHeight="1">
      <c r="A16" s="543" t="s">
        <v>158</v>
      </c>
      <c r="B16" s="543"/>
      <c r="C16" s="540">
        <v>594</v>
      </c>
      <c r="D16" s="541"/>
      <c r="E16" s="542"/>
      <c r="F16" s="540">
        <v>746.2</v>
      </c>
      <c r="G16" s="541"/>
      <c r="H16" s="542"/>
      <c r="I16" s="540">
        <v>1475.5</v>
      </c>
      <c r="J16" s="541"/>
      <c r="K16" s="542"/>
      <c r="L16" s="566">
        <f t="shared" si="2"/>
        <v>729.3</v>
      </c>
      <c r="M16" s="566"/>
      <c r="N16" s="544">
        <f t="shared" si="3"/>
        <v>197.73519163763063</v>
      </c>
      <c r="O16" s="545"/>
    </row>
    <row r="17" spans="1:25" s="214" customFormat="1" ht="33" customHeight="1">
      <c r="A17" s="543" t="s">
        <v>160</v>
      </c>
      <c r="B17" s="543"/>
      <c r="C17" s="540">
        <v>534.20000000000005</v>
      </c>
      <c r="D17" s="541"/>
      <c r="E17" s="542"/>
      <c r="F17" s="540">
        <v>1826.4</v>
      </c>
      <c r="G17" s="541"/>
      <c r="H17" s="542"/>
      <c r="I17" s="540">
        <v>1123.5</v>
      </c>
      <c r="J17" s="541"/>
      <c r="K17" s="542"/>
      <c r="L17" s="566">
        <f t="shared" si="2"/>
        <v>-702.90000000000009</v>
      </c>
      <c r="M17" s="566"/>
      <c r="N17" s="544">
        <f t="shared" si="3"/>
        <v>61.514454664914588</v>
      </c>
      <c r="O17" s="545"/>
    </row>
    <row r="18" spans="1:25" s="214" customFormat="1" ht="47.25" customHeight="1">
      <c r="A18" s="485" t="s">
        <v>314</v>
      </c>
      <c r="B18" s="485"/>
      <c r="C18" s="563">
        <f>'I. Фін результат'!C91</f>
        <v>1368.5</v>
      </c>
      <c r="D18" s="564"/>
      <c r="E18" s="565"/>
      <c r="F18" s="563">
        <f>'I. Фін результат'!E91</f>
        <v>2955.2</v>
      </c>
      <c r="G18" s="564"/>
      <c r="H18" s="565"/>
      <c r="I18" s="563">
        <f>'I. Фін результат'!F91</f>
        <v>3091.5</v>
      </c>
      <c r="J18" s="564"/>
      <c r="K18" s="565"/>
      <c r="L18" s="572">
        <f t="shared" si="2"/>
        <v>136.30000000000018</v>
      </c>
      <c r="M18" s="572"/>
      <c r="N18" s="569">
        <f t="shared" si="3"/>
        <v>104.61220898754738</v>
      </c>
      <c r="O18" s="570"/>
    </row>
    <row r="19" spans="1:25" s="214" customFormat="1" ht="33" customHeight="1">
      <c r="A19" s="543" t="s">
        <v>159</v>
      </c>
      <c r="B19" s="543"/>
      <c r="C19" s="540">
        <v>240.3</v>
      </c>
      <c r="D19" s="541"/>
      <c r="E19" s="542"/>
      <c r="F19" s="540">
        <f>F15</f>
        <v>382.6</v>
      </c>
      <c r="G19" s="541"/>
      <c r="H19" s="542"/>
      <c r="I19" s="540">
        <f>I15</f>
        <v>492.5</v>
      </c>
      <c r="J19" s="541"/>
      <c r="K19" s="542"/>
      <c r="L19" s="566">
        <f t="shared" si="2"/>
        <v>109.89999999999998</v>
      </c>
      <c r="M19" s="566"/>
      <c r="N19" s="544">
        <f t="shared" si="3"/>
        <v>128.72451646628332</v>
      </c>
      <c r="O19" s="545"/>
    </row>
    <row r="20" spans="1:25" s="214" customFormat="1" ht="33" customHeight="1">
      <c r="A20" s="543" t="s">
        <v>158</v>
      </c>
      <c r="B20" s="543"/>
      <c r="C20" s="540">
        <v>594</v>
      </c>
      <c r="D20" s="541"/>
      <c r="E20" s="542"/>
      <c r="F20" s="540">
        <f>F16</f>
        <v>746.2</v>
      </c>
      <c r="G20" s="541"/>
      <c r="H20" s="542"/>
      <c r="I20" s="540">
        <f>I16</f>
        <v>1475.5</v>
      </c>
      <c r="J20" s="541"/>
      <c r="K20" s="542"/>
      <c r="L20" s="566">
        <f t="shared" si="2"/>
        <v>729.3</v>
      </c>
      <c r="M20" s="566"/>
      <c r="N20" s="544">
        <f t="shared" si="3"/>
        <v>197.73519163763063</v>
      </c>
      <c r="O20" s="545"/>
    </row>
    <row r="21" spans="1:25" s="214" customFormat="1" ht="33" customHeight="1">
      <c r="A21" s="543" t="s">
        <v>160</v>
      </c>
      <c r="B21" s="543"/>
      <c r="C21" s="540">
        <v>534.20000000000005</v>
      </c>
      <c r="D21" s="541"/>
      <c r="E21" s="542"/>
      <c r="F21" s="540">
        <f>F17</f>
        <v>1826.4</v>
      </c>
      <c r="G21" s="541"/>
      <c r="H21" s="542"/>
      <c r="I21" s="540">
        <f>I17</f>
        <v>1123.5</v>
      </c>
      <c r="J21" s="541"/>
      <c r="K21" s="542"/>
      <c r="L21" s="566">
        <f t="shared" si="2"/>
        <v>-702.90000000000009</v>
      </c>
      <c r="M21" s="566"/>
      <c r="N21" s="544">
        <f t="shared" si="3"/>
        <v>61.514454664914588</v>
      </c>
      <c r="O21" s="545"/>
    </row>
    <row r="22" spans="1:25" s="214" customFormat="1" ht="71.25" customHeight="1">
      <c r="A22" s="485" t="s">
        <v>388</v>
      </c>
      <c r="B22" s="485"/>
      <c r="C22" s="558">
        <f>IF(C10=0,0,ROUND(C18/C10/12*1000,0))</f>
        <v>12671</v>
      </c>
      <c r="D22" s="567"/>
      <c r="E22" s="559"/>
      <c r="F22" s="558">
        <f>IF(F10=0,0,ROUND(F18/F10/12*1000,0))</f>
        <v>22388</v>
      </c>
      <c r="G22" s="567"/>
      <c r="H22" s="559"/>
      <c r="I22" s="558">
        <f t="shared" ref="I22" si="6">IF(I10=0,0,ROUND(I18/I10/12*1000,0))</f>
        <v>32203</v>
      </c>
      <c r="J22" s="567"/>
      <c r="K22" s="559"/>
      <c r="L22" s="571">
        <f t="shared" si="2"/>
        <v>9815</v>
      </c>
      <c r="M22" s="571"/>
      <c r="N22" s="569">
        <f t="shared" si="3"/>
        <v>143.84045024120064</v>
      </c>
      <c r="O22" s="570"/>
    </row>
    <row r="23" spans="1:25" s="214" customFormat="1" ht="33" customHeight="1">
      <c r="A23" s="543" t="s">
        <v>159</v>
      </c>
      <c r="B23" s="543"/>
      <c r="C23" s="560">
        <f t="shared" ref="C23" si="7">IF(C11=0,0,ROUND(C19/C11/12*1000,0))</f>
        <v>20025</v>
      </c>
      <c r="D23" s="561"/>
      <c r="E23" s="562"/>
      <c r="F23" s="560">
        <f t="shared" ref="F23:I25" si="8">IF(F11=0,0,ROUND(F19/F11/12*1000,0))</f>
        <v>31883</v>
      </c>
      <c r="G23" s="561"/>
      <c r="H23" s="562"/>
      <c r="I23" s="560">
        <f t="shared" si="8"/>
        <v>41042</v>
      </c>
      <c r="J23" s="561"/>
      <c r="K23" s="562"/>
      <c r="L23" s="568">
        <f t="shared" si="2"/>
        <v>9159</v>
      </c>
      <c r="M23" s="568"/>
      <c r="N23" s="544">
        <f t="shared" si="3"/>
        <v>128.72690775648465</v>
      </c>
      <c r="O23" s="545"/>
    </row>
    <row r="24" spans="1:25" s="214" customFormat="1" ht="33" customHeight="1">
      <c r="A24" s="543" t="s">
        <v>158</v>
      </c>
      <c r="B24" s="543"/>
      <c r="C24" s="560">
        <f t="shared" ref="C24:C25" si="9">IF(C12=0,0,ROUND(C20/C12/12*1000,0))</f>
        <v>16500</v>
      </c>
      <c r="D24" s="561"/>
      <c r="E24" s="562"/>
      <c r="F24" s="560">
        <f t="shared" si="8"/>
        <v>20728</v>
      </c>
      <c r="G24" s="561"/>
      <c r="H24" s="562"/>
      <c r="I24" s="560">
        <f t="shared" si="8"/>
        <v>40986</v>
      </c>
      <c r="J24" s="561"/>
      <c r="K24" s="562"/>
      <c r="L24" s="568">
        <f t="shared" si="2"/>
        <v>20258</v>
      </c>
      <c r="M24" s="568"/>
      <c r="N24" s="544">
        <f t="shared" si="3"/>
        <v>197.73253570050173</v>
      </c>
      <c r="O24" s="545"/>
    </row>
    <row r="25" spans="1:25" s="214" customFormat="1" ht="33" customHeight="1">
      <c r="A25" s="543" t="s">
        <v>160</v>
      </c>
      <c r="B25" s="543"/>
      <c r="C25" s="560">
        <f t="shared" si="9"/>
        <v>8903</v>
      </c>
      <c r="D25" s="561"/>
      <c r="E25" s="562"/>
      <c r="F25" s="560">
        <f t="shared" si="8"/>
        <v>21743</v>
      </c>
      <c r="G25" s="561"/>
      <c r="H25" s="562"/>
      <c r="I25" s="560">
        <f>IF(I13=0,0,ROUND(I21/I13/12*1000,0))</f>
        <v>23406</v>
      </c>
      <c r="J25" s="561"/>
      <c r="K25" s="562"/>
      <c r="L25" s="568">
        <f t="shared" si="2"/>
        <v>1663</v>
      </c>
      <c r="M25" s="568"/>
      <c r="N25" s="544">
        <f t="shared" si="3"/>
        <v>107.64843857793313</v>
      </c>
      <c r="O25" s="545"/>
      <c r="W25" s="537"/>
      <c r="X25" s="537"/>
      <c r="Y25" s="537"/>
    </row>
    <row r="26" spans="1:25" s="214" customFormat="1" ht="13.5" customHeight="1">
      <c r="A26" s="95"/>
      <c r="B26" s="95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222"/>
      <c r="O26" s="222"/>
      <c r="W26" s="538"/>
      <c r="X26" s="538"/>
      <c r="Y26" s="538"/>
    </row>
    <row r="27" spans="1:25" ht="20.25">
      <c r="A27" s="546"/>
      <c r="B27" s="546"/>
      <c r="C27" s="546"/>
      <c r="D27" s="546"/>
      <c r="E27" s="546"/>
      <c r="F27" s="546"/>
      <c r="G27" s="546"/>
      <c r="H27" s="546"/>
      <c r="I27" s="546"/>
      <c r="J27" s="546"/>
      <c r="K27" s="546"/>
      <c r="L27" s="546"/>
      <c r="M27" s="546"/>
      <c r="N27" s="546"/>
      <c r="O27" s="546"/>
      <c r="W27" s="538"/>
      <c r="X27" s="538"/>
      <c r="Y27" s="538"/>
    </row>
    <row r="28" spans="1:25" ht="11.25" customHeight="1">
      <c r="A28" s="97"/>
      <c r="B28" s="97"/>
      <c r="C28" s="97"/>
      <c r="D28" s="97"/>
      <c r="E28" s="97"/>
      <c r="F28" s="97"/>
      <c r="G28" s="97"/>
      <c r="H28" s="97"/>
      <c r="I28" s="97"/>
      <c r="J28" s="87"/>
      <c r="K28" s="87"/>
      <c r="L28" s="87"/>
      <c r="M28" s="87"/>
      <c r="N28" s="87"/>
      <c r="O28" s="87"/>
      <c r="W28" s="538"/>
      <c r="X28" s="538"/>
      <c r="Y28" s="538"/>
    </row>
    <row r="29" spans="1:25" ht="22.5">
      <c r="A29" s="578" t="s">
        <v>332</v>
      </c>
      <c r="B29" s="578"/>
      <c r="C29" s="578"/>
      <c r="D29" s="578"/>
      <c r="E29" s="578"/>
      <c r="F29" s="578"/>
      <c r="G29" s="578"/>
      <c r="H29" s="578"/>
      <c r="I29" s="578"/>
      <c r="J29" s="578"/>
      <c r="W29" s="214"/>
      <c r="X29" s="214"/>
      <c r="Y29" s="214"/>
    </row>
    <row r="30" spans="1:25">
      <c r="A30" s="30"/>
      <c r="W30" s="214"/>
      <c r="X30" s="214"/>
      <c r="Y30" s="214"/>
    </row>
    <row r="31" spans="1:25" ht="52.5" customHeight="1">
      <c r="A31" s="586" t="s">
        <v>389</v>
      </c>
      <c r="B31" s="587"/>
      <c r="C31" s="588"/>
      <c r="D31" s="576" t="s">
        <v>514</v>
      </c>
      <c r="E31" s="576"/>
      <c r="F31" s="576"/>
      <c r="G31" s="576" t="s">
        <v>515</v>
      </c>
      <c r="H31" s="576"/>
      <c r="I31" s="576"/>
      <c r="J31" s="576" t="s">
        <v>156</v>
      </c>
      <c r="K31" s="576"/>
      <c r="L31" s="576"/>
      <c r="M31" s="503" t="s">
        <v>157</v>
      </c>
      <c r="N31" s="577"/>
      <c r="O31" s="504"/>
    </row>
    <row r="32" spans="1:25" ht="155.25" customHeight="1">
      <c r="A32" s="589"/>
      <c r="B32" s="590"/>
      <c r="C32" s="591"/>
      <c r="D32" s="226" t="s">
        <v>315</v>
      </c>
      <c r="E32" s="226" t="s">
        <v>171</v>
      </c>
      <c r="F32" s="226" t="s">
        <v>316</v>
      </c>
      <c r="G32" s="226" t="s">
        <v>315</v>
      </c>
      <c r="H32" s="226" t="s">
        <v>171</v>
      </c>
      <c r="I32" s="226" t="s">
        <v>316</v>
      </c>
      <c r="J32" s="226" t="s">
        <v>315</v>
      </c>
      <c r="K32" s="226" t="s">
        <v>171</v>
      </c>
      <c r="L32" s="226" t="s">
        <v>316</v>
      </c>
      <c r="M32" s="32" t="s">
        <v>139</v>
      </c>
      <c r="N32" s="32" t="s">
        <v>140</v>
      </c>
      <c r="O32" s="32" t="s">
        <v>188</v>
      </c>
    </row>
    <row r="33" spans="1:15" ht="25.5" customHeight="1">
      <c r="A33" s="503">
        <v>1</v>
      </c>
      <c r="B33" s="577"/>
      <c r="C33" s="504"/>
      <c r="D33" s="226">
        <v>2</v>
      </c>
      <c r="E33" s="226">
        <v>3</v>
      </c>
      <c r="F33" s="226">
        <v>4</v>
      </c>
      <c r="G33" s="226">
        <v>5</v>
      </c>
      <c r="H33" s="57">
        <v>6</v>
      </c>
      <c r="I33" s="57">
        <v>7</v>
      </c>
      <c r="J33" s="57">
        <v>8</v>
      </c>
      <c r="K33" s="57">
        <v>9</v>
      </c>
      <c r="L33" s="57">
        <v>10</v>
      </c>
      <c r="M33" s="57">
        <v>11</v>
      </c>
      <c r="N33" s="57">
        <v>12</v>
      </c>
      <c r="O33" s="57">
        <v>13</v>
      </c>
    </row>
    <row r="34" spans="1:15" s="87" customFormat="1" ht="45" customHeight="1">
      <c r="A34" s="584" t="s">
        <v>470</v>
      </c>
      <c r="B34" s="477"/>
      <c r="C34" s="585"/>
      <c r="D34" s="440">
        <v>3837.7</v>
      </c>
      <c r="E34" s="373"/>
      <c r="F34" s="373"/>
      <c r="G34" s="440">
        <v>4569.5</v>
      </c>
      <c r="H34" s="363"/>
      <c r="I34" s="363"/>
      <c r="J34" s="369"/>
      <c r="K34" s="363"/>
      <c r="L34" s="363"/>
      <c r="M34" s="310">
        <f t="shared" ref="M34:M38" si="10">IF(D34=0,0,G34/D34*100)</f>
        <v>119.06871303124267</v>
      </c>
      <c r="N34" s="363"/>
      <c r="O34" s="363"/>
    </row>
    <row r="35" spans="1:15" s="87" customFormat="1" ht="23.25" customHeight="1">
      <c r="A35" s="584"/>
      <c r="B35" s="477"/>
      <c r="C35" s="585"/>
      <c r="D35" s="440"/>
      <c r="E35" s="373"/>
      <c r="F35" s="373"/>
      <c r="G35" s="440"/>
      <c r="H35" s="363"/>
      <c r="I35" s="363"/>
      <c r="J35" s="369"/>
      <c r="K35" s="363"/>
      <c r="L35" s="363"/>
      <c r="M35" s="310">
        <f t="shared" si="10"/>
        <v>0</v>
      </c>
      <c r="N35" s="363"/>
      <c r="O35" s="363"/>
    </row>
    <row r="36" spans="1:15" s="87" customFormat="1" ht="23.25" customHeight="1">
      <c r="A36" s="366"/>
      <c r="B36" s="362"/>
      <c r="C36" s="367"/>
      <c r="D36" s="440"/>
      <c r="E36" s="373"/>
      <c r="F36" s="373"/>
      <c r="G36" s="440"/>
      <c r="H36" s="363"/>
      <c r="I36" s="363"/>
      <c r="J36" s="369"/>
      <c r="K36" s="363"/>
      <c r="L36" s="363"/>
      <c r="M36" s="310">
        <f t="shared" si="10"/>
        <v>0</v>
      </c>
      <c r="N36" s="363"/>
      <c r="O36" s="363"/>
    </row>
    <row r="37" spans="1:15" s="87" customFormat="1" ht="23.25" customHeight="1">
      <c r="A37" s="366"/>
      <c r="B37" s="362"/>
      <c r="C37" s="367"/>
      <c r="D37" s="440"/>
      <c r="E37" s="373"/>
      <c r="F37" s="373"/>
      <c r="G37" s="440"/>
      <c r="H37" s="363"/>
      <c r="I37" s="363"/>
      <c r="J37" s="369"/>
      <c r="K37" s="363"/>
      <c r="L37" s="363"/>
      <c r="M37" s="310">
        <f t="shared" si="10"/>
        <v>0</v>
      </c>
      <c r="N37" s="363"/>
      <c r="O37" s="363"/>
    </row>
    <row r="38" spans="1:15" s="87" customFormat="1" ht="23.25" customHeight="1">
      <c r="A38" s="584"/>
      <c r="B38" s="477"/>
      <c r="C38" s="585"/>
      <c r="D38" s="440"/>
      <c r="E38" s="302"/>
      <c r="F38" s="302"/>
      <c r="G38" s="440"/>
      <c r="H38" s="218"/>
      <c r="I38" s="218"/>
      <c r="J38" s="225"/>
      <c r="K38" s="218"/>
      <c r="L38" s="218"/>
      <c r="M38" s="310">
        <f t="shared" si="10"/>
        <v>0</v>
      </c>
      <c r="N38" s="218"/>
      <c r="O38" s="218"/>
    </row>
    <row r="39" spans="1:15" s="87" customFormat="1" ht="33" customHeight="1">
      <c r="A39" s="592" t="s">
        <v>50</v>
      </c>
      <c r="B39" s="593"/>
      <c r="C39" s="594"/>
      <c r="D39" s="441">
        <f>SUM(D34:D38)</f>
        <v>3837.7</v>
      </c>
      <c r="E39" s="224"/>
      <c r="F39" s="99"/>
      <c r="G39" s="441">
        <f>SUM(G34:G38)</f>
        <v>4569.5</v>
      </c>
      <c r="H39" s="224"/>
      <c r="I39" s="99"/>
      <c r="J39" s="368">
        <f>SUM(J34:J38)</f>
        <v>0</v>
      </c>
      <c r="K39" s="224"/>
      <c r="L39" s="99"/>
      <c r="M39" s="311">
        <f>IF(D39=0,0,G39/D39*100)</f>
        <v>119.06871303124267</v>
      </c>
      <c r="N39" s="224"/>
      <c r="O39" s="99"/>
    </row>
    <row r="40" spans="1:15" ht="35.25" customHeight="1">
      <c r="A40" s="33"/>
      <c r="B40" s="34"/>
      <c r="C40" s="34"/>
      <c r="D40" s="34"/>
      <c r="E40" s="34"/>
      <c r="F40" s="223"/>
      <c r="G40" s="223"/>
      <c r="H40" s="223"/>
      <c r="I40" s="35"/>
      <c r="J40" s="35"/>
      <c r="K40" s="35"/>
      <c r="L40" s="35"/>
      <c r="M40" s="35"/>
      <c r="N40" s="35"/>
      <c r="O40" s="36"/>
    </row>
    <row r="41" spans="1:15" ht="22.5">
      <c r="A41" s="578" t="s">
        <v>333</v>
      </c>
      <c r="B41" s="578"/>
      <c r="C41" s="578"/>
      <c r="D41" s="578"/>
      <c r="E41" s="578"/>
      <c r="F41" s="578"/>
      <c r="G41" s="578"/>
      <c r="H41" s="578"/>
      <c r="I41" s="578"/>
      <c r="J41" s="578"/>
      <c r="K41" s="578"/>
      <c r="L41" s="578"/>
      <c r="M41" s="578"/>
      <c r="N41" s="578"/>
      <c r="O41" s="578"/>
    </row>
    <row r="42" spans="1:15">
      <c r="A42" s="30"/>
      <c r="O42" s="37" t="s">
        <v>455</v>
      </c>
    </row>
    <row r="43" spans="1:15" ht="56.25" customHeight="1">
      <c r="A43" s="217" t="s">
        <v>92</v>
      </c>
      <c r="B43" s="466" t="s">
        <v>63</v>
      </c>
      <c r="C43" s="466"/>
      <c r="D43" s="466" t="s">
        <v>58</v>
      </c>
      <c r="E43" s="466"/>
      <c r="F43" s="466" t="s">
        <v>59</v>
      </c>
      <c r="G43" s="466"/>
      <c r="H43" s="466" t="s">
        <v>73</v>
      </c>
      <c r="I43" s="466"/>
      <c r="J43" s="466"/>
      <c r="K43" s="553" t="s">
        <v>460</v>
      </c>
      <c r="L43" s="554"/>
      <c r="M43" s="553" t="s">
        <v>30</v>
      </c>
      <c r="N43" s="555"/>
      <c r="O43" s="554"/>
    </row>
    <row r="44" spans="1:15" ht="24.75" customHeight="1">
      <c r="A44" s="218">
        <v>1</v>
      </c>
      <c r="B44" s="465">
        <v>2</v>
      </c>
      <c r="C44" s="465"/>
      <c r="D44" s="465">
        <v>3</v>
      </c>
      <c r="E44" s="465"/>
      <c r="F44" s="465">
        <v>4</v>
      </c>
      <c r="G44" s="465"/>
      <c r="H44" s="465">
        <v>5</v>
      </c>
      <c r="I44" s="465"/>
      <c r="J44" s="465"/>
      <c r="K44" s="465">
        <v>6</v>
      </c>
      <c r="L44" s="465"/>
      <c r="M44" s="556">
        <v>7</v>
      </c>
      <c r="N44" s="582"/>
      <c r="O44" s="557"/>
    </row>
    <row r="45" spans="1:15" ht="45.75" customHeight="1">
      <c r="A45" s="446"/>
      <c r="B45" s="550"/>
      <c r="C45" s="550"/>
      <c r="D45" s="595"/>
      <c r="E45" s="595"/>
      <c r="F45" s="575"/>
      <c r="G45" s="552"/>
      <c r="H45" s="551"/>
      <c r="I45" s="552"/>
      <c r="J45" s="552"/>
      <c r="K45" s="548"/>
      <c r="L45" s="549"/>
      <c r="M45" s="547"/>
      <c r="N45" s="547"/>
      <c r="O45" s="547"/>
    </row>
    <row r="46" spans="1:15" s="372" customFormat="1" ht="22.5" customHeight="1">
      <c r="A46" s="374"/>
      <c r="B46" s="550"/>
      <c r="C46" s="550"/>
      <c r="D46" s="597"/>
      <c r="E46" s="597"/>
      <c r="F46" s="595"/>
      <c r="G46" s="595"/>
      <c r="H46" s="551"/>
      <c r="I46" s="552"/>
      <c r="J46" s="552"/>
      <c r="K46" s="548"/>
      <c r="L46" s="549"/>
      <c r="M46" s="547"/>
      <c r="N46" s="547"/>
      <c r="O46" s="547"/>
    </row>
    <row r="47" spans="1:15" s="372" customFormat="1" ht="22.5" customHeight="1">
      <c r="A47" s="374"/>
      <c r="B47" s="550"/>
      <c r="C47" s="550"/>
      <c r="D47" s="597"/>
      <c r="E47" s="597"/>
      <c r="F47" s="595"/>
      <c r="G47" s="595"/>
      <c r="H47" s="551"/>
      <c r="I47" s="552"/>
      <c r="J47" s="552"/>
      <c r="K47" s="548"/>
      <c r="L47" s="549"/>
      <c r="M47" s="547"/>
      <c r="N47" s="547"/>
      <c r="O47" s="547"/>
    </row>
    <row r="48" spans="1:15" s="372" customFormat="1" ht="22.5" customHeight="1">
      <c r="A48" s="374"/>
      <c r="B48" s="550"/>
      <c r="C48" s="550"/>
      <c r="D48" s="597"/>
      <c r="E48" s="597"/>
      <c r="F48" s="595"/>
      <c r="G48" s="595"/>
      <c r="H48" s="551"/>
      <c r="I48" s="552"/>
      <c r="J48" s="552"/>
      <c r="K48" s="548"/>
      <c r="L48" s="549"/>
      <c r="M48" s="547"/>
      <c r="N48" s="547"/>
      <c r="O48" s="547"/>
    </row>
    <row r="49" spans="1:15" ht="30" customHeight="1">
      <c r="A49" s="100" t="s">
        <v>50</v>
      </c>
      <c r="B49" s="596" t="s">
        <v>31</v>
      </c>
      <c r="C49" s="596"/>
      <c r="D49" s="596" t="s">
        <v>31</v>
      </c>
      <c r="E49" s="596"/>
      <c r="F49" s="596" t="s">
        <v>31</v>
      </c>
      <c r="G49" s="596"/>
      <c r="H49" s="581"/>
      <c r="I49" s="581"/>
      <c r="J49" s="581"/>
      <c r="K49" s="558">
        <f>SUM(K45:L45)</f>
        <v>0</v>
      </c>
      <c r="L49" s="559"/>
      <c r="M49" s="583"/>
      <c r="N49" s="583"/>
      <c r="O49" s="583"/>
    </row>
    <row r="50" spans="1:15">
      <c r="A50" s="223"/>
      <c r="B50" s="221"/>
      <c r="C50" s="221"/>
      <c r="D50" s="221"/>
      <c r="E50" s="221"/>
      <c r="F50" s="221" t="s">
        <v>362</v>
      </c>
      <c r="G50" s="221"/>
      <c r="H50" s="221"/>
      <c r="I50" s="221"/>
      <c r="J50" s="221"/>
      <c r="K50" s="214"/>
      <c r="L50" s="214"/>
      <c r="M50" s="214"/>
      <c r="N50" s="214"/>
      <c r="O50" s="214"/>
    </row>
    <row r="51" spans="1:15" ht="22.5">
      <c r="A51" s="578" t="s">
        <v>339</v>
      </c>
      <c r="B51" s="578"/>
      <c r="C51" s="578"/>
      <c r="D51" s="578"/>
      <c r="E51" s="578"/>
      <c r="F51" s="578"/>
      <c r="G51" s="578"/>
      <c r="H51" s="578"/>
      <c r="I51" s="578"/>
      <c r="J51" s="578"/>
      <c r="K51" s="578"/>
      <c r="L51" s="578"/>
      <c r="M51" s="578"/>
      <c r="N51" s="578"/>
      <c r="O51" s="578"/>
    </row>
    <row r="52" spans="1:15" ht="20.25" customHeight="1">
      <c r="A52" s="35"/>
      <c r="B52" s="38"/>
      <c r="C52" s="35"/>
      <c r="D52" s="35"/>
      <c r="E52" s="35"/>
      <c r="F52" s="35"/>
      <c r="G52" s="35"/>
      <c r="H52" s="35"/>
      <c r="I52" s="36"/>
      <c r="O52" s="37"/>
    </row>
    <row r="53" spans="1:15" ht="42.75" customHeight="1">
      <c r="A53" s="466" t="s">
        <v>57</v>
      </c>
      <c r="B53" s="466"/>
      <c r="C53" s="466"/>
      <c r="D53" s="466" t="s">
        <v>523</v>
      </c>
      <c r="E53" s="466"/>
      <c r="F53" s="466" t="s">
        <v>524</v>
      </c>
      <c r="G53" s="466"/>
      <c r="H53" s="466"/>
      <c r="I53" s="466"/>
      <c r="J53" s="466" t="s">
        <v>525</v>
      </c>
      <c r="K53" s="466"/>
      <c r="L53" s="466"/>
      <c r="M53" s="466"/>
      <c r="N53" s="466" t="s">
        <v>526</v>
      </c>
      <c r="O53" s="466"/>
    </row>
    <row r="54" spans="1:15" ht="42.75" customHeight="1">
      <c r="A54" s="466"/>
      <c r="B54" s="466"/>
      <c r="C54" s="466"/>
      <c r="D54" s="466"/>
      <c r="E54" s="466"/>
      <c r="F54" s="465" t="s">
        <v>141</v>
      </c>
      <c r="G54" s="465"/>
      <c r="H54" s="466" t="s">
        <v>142</v>
      </c>
      <c r="I54" s="466"/>
      <c r="J54" s="465" t="s">
        <v>141</v>
      </c>
      <c r="K54" s="465"/>
      <c r="L54" s="466" t="s">
        <v>142</v>
      </c>
      <c r="M54" s="466"/>
      <c r="N54" s="466"/>
      <c r="O54" s="466"/>
    </row>
    <row r="55" spans="1:15" ht="27" customHeight="1">
      <c r="A55" s="466">
        <v>1</v>
      </c>
      <c r="B55" s="466"/>
      <c r="C55" s="466"/>
      <c r="D55" s="553">
        <v>2</v>
      </c>
      <c r="E55" s="554"/>
      <c r="F55" s="553">
        <v>3</v>
      </c>
      <c r="G55" s="554"/>
      <c r="H55" s="556">
        <v>4</v>
      </c>
      <c r="I55" s="557"/>
      <c r="J55" s="556">
        <v>5</v>
      </c>
      <c r="K55" s="557"/>
      <c r="L55" s="556">
        <v>6</v>
      </c>
      <c r="M55" s="557"/>
      <c r="N55" s="556">
        <v>7</v>
      </c>
      <c r="O55" s="557"/>
    </row>
    <row r="56" spans="1:15" ht="30.75" customHeight="1">
      <c r="A56" s="543" t="s">
        <v>168</v>
      </c>
      <c r="B56" s="543"/>
      <c r="C56" s="543"/>
      <c r="D56" s="540">
        <f>SUM(D58:E59)</f>
        <v>0</v>
      </c>
      <c r="E56" s="542"/>
      <c r="F56" s="540">
        <f t="shared" ref="F56" si="11">SUM(F58:G59)</f>
        <v>0</v>
      </c>
      <c r="G56" s="542"/>
      <c r="H56" s="540">
        <f t="shared" ref="H56" si="12">SUM(H58:I59)</f>
        <v>0</v>
      </c>
      <c r="I56" s="542"/>
      <c r="J56" s="540">
        <f t="shared" ref="J56" si="13">SUM(J58:K59)</f>
        <v>0</v>
      </c>
      <c r="K56" s="542"/>
      <c r="L56" s="540">
        <f t="shared" ref="L56" si="14">SUM(L58:M59)</f>
        <v>0</v>
      </c>
      <c r="M56" s="542"/>
      <c r="N56" s="540">
        <f t="shared" ref="N56" si="15">SUM(N58:O59)</f>
        <v>0</v>
      </c>
      <c r="O56" s="542"/>
    </row>
    <row r="57" spans="1:15" ht="27" customHeight="1">
      <c r="A57" s="543" t="s">
        <v>78</v>
      </c>
      <c r="B57" s="543"/>
      <c r="C57" s="543"/>
      <c r="D57" s="540"/>
      <c r="E57" s="542"/>
      <c r="F57" s="540"/>
      <c r="G57" s="542"/>
      <c r="H57" s="540"/>
      <c r="I57" s="542"/>
      <c r="J57" s="540"/>
      <c r="K57" s="542"/>
      <c r="L57" s="540"/>
      <c r="M57" s="542"/>
      <c r="N57" s="540"/>
      <c r="O57" s="542"/>
    </row>
    <row r="58" spans="1:15" s="372" customFormat="1" ht="23.25" hidden="1" customHeight="1">
      <c r="A58" s="543"/>
      <c r="B58" s="543"/>
      <c r="C58" s="543"/>
      <c r="D58" s="540"/>
      <c r="E58" s="542"/>
      <c r="F58" s="540"/>
      <c r="G58" s="542"/>
      <c r="H58" s="540"/>
      <c r="I58" s="542"/>
      <c r="J58" s="540"/>
      <c r="K58" s="542"/>
      <c r="L58" s="540"/>
      <c r="M58" s="542"/>
      <c r="N58" s="540">
        <f>D58+H58-L58</f>
        <v>0</v>
      </c>
      <c r="O58" s="542"/>
    </row>
    <row r="59" spans="1:15" s="372" customFormat="1" ht="23.25" hidden="1" customHeight="1">
      <c r="A59" s="543"/>
      <c r="B59" s="543"/>
      <c r="C59" s="543"/>
      <c r="D59" s="540"/>
      <c r="E59" s="542"/>
      <c r="F59" s="540"/>
      <c r="G59" s="542"/>
      <c r="H59" s="540"/>
      <c r="I59" s="542"/>
      <c r="J59" s="540"/>
      <c r="K59" s="542"/>
      <c r="L59" s="540"/>
      <c r="M59" s="542"/>
      <c r="N59" s="540">
        <f>D59+H59-L59</f>
        <v>0</v>
      </c>
      <c r="O59" s="542"/>
    </row>
    <row r="60" spans="1:15" s="372" customFormat="1" ht="30.75" customHeight="1">
      <c r="A60" s="543" t="s">
        <v>169</v>
      </c>
      <c r="B60" s="543"/>
      <c r="C60" s="543"/>
      <c r="D60" s="540">
        <f>SUM(D62:E63)</f>
        <v>0</v>
      </c>
      <c r="E60" s="542"/>
      <c r="F60" s="540">
        <f t="shared" ref="F60" si="16">SUM(F62:G63)</f>
        <v>0</v>
      </c>
      <c r="G60" s="542"/>
      <c r="H60" s="540">
        <f t="shared" ref="H60" si="17">SUM(H62:I63)</f>
        <v>0</v>
      </c>
      <c r="I60" s="542"/>
      <c r="J60" s="540">
        <f t="shared" ref="J60" si="18">SUM(J62:K63)</f>
        <v>0</v>
      </c>
      <c r="K60" s="542"/>
      <c r="L60" s="540">
        <f t="shared" ref="L60" si="19">SUM(L62:M63)</f>
        <v>0</v>
      </c>
      <c r="M60" s="542"/>
      <c r="N60" s="540">
        <f t="shared" ref="N60" si="20">SUM(N62:O63)</f>
        <v>0</v>
      </c>
      <c r="O60" s="542"/>
    </row>
    <row r="61" spans="1:15" s="372" customFormat="1" ht="27.75" customHeight="1">
      <c r="A61" s="543" t="s">
        <v>390</v>
      </c>
      <c r="B61" s="543"/>
      <c r="C61" s="543"/>
      <c r="D61" s="540"/>
      <c r="E61" s="542"/>
      <c r="F61" s="540"/>
      <c r="G61" s="542"/>
      <c r="H61" s="540"/>
      <c r="I61" s="542"/>
      <c r="J61" s="540"/>
      <c r="K61" s="542"/>
      <c r="L61" s="540"/>
      <c r="M61" s="542"/>
      <c r="N61" s="540"/>
      <c r="O61" s="542"/>
    </row>
    <row r="62" spans="1:15" s="372" customFormat="1" ht="25.5" customHeight="1">
      <c r="A62" s="543" t="s">
        <v>502</v>
      </c>
      <c r="B62" s="543"/>
      <c r="C62" s="543"/>
      <c r="D62" s="540"/>
      <c r="E62" s="542"/>
      <c r="F62" s="540"/>
      <c r="G62" s="542"/>
      <c r="H62" s="540"/>
      <c r="I62" s="542"/>
      <c r="J62" s="540"/>
      <c r="K62" s="542"/>
      <c r="L62" s="540"/>
      <c r="M62" s="542"/>
      <c r="N62" s="540">
        <f>D62+H62-L62</f>
        <v>0</v>
      </c>
      <c r="O62" s="542"/>
    </row>
    <row r="63" spans="1:15" s="372" customFormat="1" ht="1.5" hidden="1" customHeight="1">
      <c r="A63" s="543"/>
      <c r="B63" s="543"/>
      <c r="C63" s="543"/>
      <c r="D63" s="540"/>
      <c r="E63" s="542"/>
      <c r="F63" s="540"/>
      <c r="G63" s="542"/>
      <c r="H63" s="540"/>
      <c r="I63" s="542"/>
      <c r="J63" s="540"/>
      <c r="K63" s="542"/>
      <c r="L63" s="540"/>
      <c r="M63" s="542"/>
      <c r="N63" s="540">
        <f>D63+H63-L63</f>
        <v>0</v>
      </c>
      <c r="O63" s="542"/>
    </row>
    <row r="64" spans="1:15" s="372" customFormat="1" ht="27.75" customHeight="1">
      <c r="A64" s="543" t="s">
        <v>170</v>
      </c>
      <c r="B64" s="543"/>
      <c r="C64" s="543"/>
      <c r="D64" s="540">
        <f>SUM(D66:E67)</f>
        <v>0</v>
      </c>
      <c r="E64" s="542"/>
      <c r="F64" s="540">
        <f t="shared" ref="F64" si="21">SUM(F66:G67)</f>
        <v>0</v>
      </c>
      <c r="G64" s="542"/>
      <c r="H64" s="540">
        <f t="shared" ref="H64" si="22">SUM(H66:I67)</f>
        <v>0</v>
      </c>
      <c r="I64" s="542"/>
      <c r="J64" s="540">
        <f t="shared" ref="J64" si="23">SUM(J66:K67)</f>
        <v>0</v>
      </c>
      <c r="K64" s="542"/>
      <c r="L64" s="540">
        <f t="shared" ref="L64" si="24">SUM(L66:M67)</f>
        <v>0</v>
      </c>
      <c r="M64" s="542"/>
      <c r="N64" s="540">
        <f t="shared" ref="N64" si="25">SUM(N66:O67)</f>
        <v>0</v>
      </c>
      <c r="O64" s="542"/>
    </row>
    <row r="65" spans="1:15" s="372" customFormat="1" ht="1.5" hidden="1" customHeight="1">
      <c r="A65" s="543" t="s">
        <v>78</v>
      </c>
      <c r="B65" s="543"/>
      <c r="C65" s="543"/>
      <c r="D65" s="540"/>
      <c r="E65" s="542"/>
      <c r="F65" s="540"/>
      <c r="G65" s="542"/>
      <c r="H65" s="540"/>
      <c r="I65" s="542"/>
      <c r="J65" s="540"/>
      <c r="K65" s="542"/>
      <c r="L65" s="540"/>
      <c r="M65" s="542"/>
      <c r="N65" s="540"/>
      <c r="O65" s="542"/>
    </row>
    <row r="66" spans="1:15" s="372" customFormat="1" ht="23.25" hidden="1" customHeight="1">
      <c r="A66" s="543"/>
      <c r="B66" s="543"/>
      <c r="C66" s="543"/>
      <c r="D66" s="540"/>
      <c r="E66" s="542"/>
      <c r="F66" s="540"/>
      <c r="G66" s="542"/>
      <c r="H66" s="540"/>
      <c r="I66" s="542"/>
      <c r="J66" s="540"/>
      <c r="K66" s="542"/>
      <c r="L66" s="540"/>
      <c r="M66" s="542"/>
      <c r="N66" s="540">
        <f>D66+H66-L66</f>
        <v>0</v>
      </c>
      <c r="O66" s="542"/>
    </row>
    <row r="67" spans="1:15" s="372" customFormat="1" ht="23.25" hidden="1" customHeight="1">
      <c r="A67" s="543"/>
      <c r="B67" s="543"/>
      <c r="C67" s="543"/>
      <c r="D67" s="540"/>
      <c r="E67" s="542"/>
      <c r="F67" s="540"/>
      <c r="G67" s="542"/>
      <c r="H67" s="540"/>
      <c r="I67" s="542"/>
      <c r="J67" s="540"/>
      <c r="K67" s="542"/>
      <c r="L67" s="540"/>
      <c r="M67" s="542"/>
      <c r="N67" s="540">
        <f>D67+H67-L67</f>
        <v>0</v>
      </c>
      <c r="O67" s="542"/>
    </row>
    <row r="68" spans="1:15" ht="51" customHeight="1">
      <c r="A68" s="485" t="s">
        <v>50</v>
      </c>
      <c r="B68" s="485"/>
      <c r="C68" s="485"/>
      <c r="D68" s="563">
        <f>SUM(D56,D60,D64)</f>
        <v>0</v>
      </c>
      <c r="E68" s="565"/>
      <c r="F68" s="563">
        <f t="shared" ref="F68" si="26">SUM(F56,F60,F64)</f>
        <v>0</v>
      </c>
      <c r="G68" s="565"/>
      <c r="H68" s="563">
        <f t="shared" ref="H68" si="27">SUM(H56,H60,H64)</f>
        <v>0</v>
      </c>
      <c r="I68" s="565"/>
      <c r="J68" s="563">
        <f t="shared" ref="J68" si="28">SUM(J56,J60,J64)</f>
        <v>0</v>
      </c>
      <c r="K68" s="565"/>
      <c r="L68" s="563">
        <f t="shared" ref="L68" si="29">SUM(L56,L60,L64)</f>
        <v>0</v>
      </c>
      <c r="M68" s="565"/>
      <c r="N68" s="563">
        <f t="shared" ref="N68" si="30">SUM(N56,N60,N64)</f>
        <v>0</v>
      </c>
      <c r="O68" s="565"/>
    </row>
    <row r="69" spans="1:15">
      <c r="C69" s="39"/>
      <c r="D69" s="39"/>
      <c r="E69" s="39"/>
    </row>
    <row r="70" spans="1:15">
      <c r="C70" s="39"/>
      <c r="D70" s="39"/>
      <c r="E70" s="39"/>
    </row>
    <row r="71" spans="1:15">
      <c r="A71" s="216"/>
      <c r="C71" s="39"/>
      <c r="D71" s="39"/>
      <c r="E71" s="39"/>
    </row>
    <row r="72" spans="1:15">
      <c r="A72" s="37"/>
      <c r="C72" s="39"/>
      <c r="D72" s="39"/>
      <c r="E72" s="39"/>
      <c r="F72" s="37"/>
      <c r="G72" s="37"/>
      <c r="L72" s="509"/>
      <c r="M72" s="539"/>
      <c r="N72" s="539"/>
      <c r="O72" s="539"/>
    </row>
    <row r="73" spans="1:15">
      <c r="C73" s="39"/>
      <c r="D73" s="39"/>
      <c r="E73" s="39"/>
    </row>
    <row r="74" spans="1:15">
      <c r="C74" s="39"/>
      <c r="D74" s="39"/>
      <c r="E74" s="39"/>
    </row>
    <row r="75" spans="1:15">
      <c r="C75" s="39"/>
      <c r="D75" s="39"/>
      <c r="E75" s="39"/>
    </row>
    <row r="76" spans="1:15">
      <c r="C76" s="39"/>
      <c r="D76" s="39"/>
      <c r="E76" s="39"/>
    </row>
    <row r="77" spans="1:15">
      <c r="C77" s="39"/>
      <c r="D77" s="39"/>
      <c r="E77" s="39"/>
    </row>
    <row r="78" spans="1:15">
      <c r="C78" s="39"/>
      <c r="D78" s="39"/>
      <c r="E78" s="39"/>
    </row>
    <row r="79" spans="1:15">
      <c r="C79" s="39"/>
      <c r="D79" s="39"/>
      <c r="E79" s="39"/>
    </row>
    <row r="80" spans="1:15">
      <c r="C80" s="39"/>
      <c r="D80" s="39"/>
      <c r="E80" s="39"/>
    </row>
    <row r="81" spans="3:5">
      <c r="C81" s="39"/>
      <c r="D81" s="39"/>
      <c r="E81" s="39"/>
    </row>
    <row r="82" spans="3:5">
      <c r="C82" s="39"/>
      <c r="D82" s="39"/>
      <c r="E82" s="39"/>
    </row>
  </sheetData>
  <mergeCells count="282">
    <mergeCell ref="K48:L48"/>
    <mergeCell ref="M48:O48"/>
    <mergeCell ref="A58:C58"/>
    <mergeCell ref="D58:E58"/>
    <mergeCell ref="F58:G58"/>
    <mergeCell ref="H58:I58"/>
    <mergeCell ref="D53:E54"/>
    <mergeCell ref="A53:C54"/>
    <mergeCell ref="J54:K54"/>
    <mergeCell ref="L54:M54"/>
    <mergeCell ref="N53:O54"/>
    <mergeCell ref="F53:I53"/>
    <mergeCell ref="D55:E55"/>
    <mergeCell ref="D56:E56"/>
    <mergeCell ref="A56:C56"/>
    <mergeCell ref="A55:C55"/>
    <mergeCell ref="L55:M55"/>
    <mergeCell ref="N55:O55"/>
    <mergeCell ref="F55:G55"/>
    <mergeCell ref="H66:I66"/>
    <mergeCell ref="J66:K66"/>
    <mergeCell ref="L66:M66"/>
    <mergeCell ref="N66:O66"/>
    <mergeCell ref="B46:C46"/>
    <mergeCell ref="D46:E46"/>
    <mergeCell ref="F46:G46"/>
    <mergeCell ref="H46:J46"/>
    <mergeCell ref="K46:L46"/>
    <mergeCell ref="M46:O46"/>
    <mergeCell ref="B47:C47"/>
    <mergeCell ref="D47:E47"/>
    <mergeCell ref="F47:G47"/>
    <mergeCell ref="H47:J47"/>
    <mergeCell ref="K47:L47"/>
    <mergeCell ref="M47:O47"/>
    <mergeCell ref="F48:G48"/>
    <mergeCell ref="F54:G54"/>
    <mergeCell ref="N63:O63"/>
    <mergeCell ref="H48:J48"/>
    <mergeCell ref="H64:I64"/>
    <mergeCell ref="J64:K64"/>
    <mergeCell ref="L64:M64"/>
    <mergeCell ref="N64:O64"/>
    <mergeCell ref="A39:C39"/>
    <mergeCell ref="A33:C33"/>
    <mergeCell ref="D45:E45"/>
    <mergeCell ref="D44:E44"/>
    <mergeCell ref="B44:C44"/>
    <mergeCell ref="A38:C38"/>
    <mergeCell ref="B49:C49"/>
    <mergeCell ref="D49:E49"/>
    <mergeCell ref="F49:G49"/>
    <mergeCell ref="B48:C48"/>
    <mergeCell ref="D48:E48"/>
    <mergeCell ref="F44:G44"/>
    <mergeCell ref="L19:M19"/>
    <mergeCell ref="L20:M20"/>
    <mergeCell ref="L25:M25"/>
    <mergeCell ref="I25:K25"/>
    <mergeCell ref="C25:E25"/>
    <mergeCell ref="A34:C34"/>
    <mergeCell ref="A35:C35"/>
    <mergeCell ref="N21:O21"/>
    <mergeCell ref="N22:O22"/>
    <mergeCell ref="N23:O23"/>
    <mergeCell ref="I21:K21"/>
    <mergeCell ref="I22:K22"/>
    <mergeCell ref="L21:M21"/>
    <mergeCell ref="I24:K24"/>
    <mergeCell ref="I23:K23"/>
    <mergeCell ref="C19:E19"/>
    <mergeCell ref="C20:E20"/>
    <mergeCell ref="C21:E21"/>
    <mergeCell ref="C22:E22"/>
    <mergeCell ref="L23:M23"/>
    <mergeCell ref="L24:M24"/>
    <mergeCell ref="F24:H24"/>
    <mergeCell ref="C23:E23"/>
    <mergeCell ref="A31:C32"/>
    <mergeCell ref="N17:O17"/>
    <mergeCell ref="N18:O18"/>
    <mergeCell ref="N19:O19"/>
    <mergeCell ref="N20:O20"/>
    <mergeCell ref="L17:M17"/>
    <mergeCell ref="A29:J29"/>
    <mergeCell ref="D31:F31"/>
    <mergeCell ref="F20:H20"/>
    <mergeCell ref="I17:K17"/>
    <mergeCell ref="I18:K18"/>
    <mergeCell ref="I19:K19"/>
    <mergeCell ref="I20:K20"/>
    <mergeCell ref="F17:H17"/>
    <mergeCell ref="F18:H18"/>
    <mergeCell ref="F19:H19"/>
    <mergeCell ref="G31:I31"/>
    <mergeCell ref="C18:E18"/>
    <mergeCell ref="N25:O25"/>
    <mergeCell ref="L22:M22"/>
    <mergeCell ref="F25:H25"/>
    <mergeCell ref="F21:H21"/>
    <mergeCell ref="F22:H22"/>
    <mergeCell ref="F23:H23"/>
    <mergeCell ref="L18:M18"/>
    <mergeCell ref="N24:O24"/>
    <mergeCell ref="N68:O68"/>
    <mergeCell ref="D67:E67"/>
    <mergeCell ref="F67:G67"/>
    <mergeCell ref="H67:I67"/>
    <mergeCell ref="J67:K67"/>
    <mergeCell ref="L67:M67"/>
    <mergeCell ref="N67:O67"/>
    <mergeCell ref="D68:E68"/>
    <mergeCell ref="H68:I68"/>
    <mergeCell ref="J68:K68"/>
    <mergeCell ref="L68:M68"/>
    <mergeCell ref="F68:G68"/>
    <mergeCell ref="H44:J44"/>
    <mergeCell ref="H49:J49"/>
    <mergeCell ref="F56:G56"/>
    <mergeCell ref="H54:I54"/>
    <mergeCell ref="H59:I59"/>
    <mergeCell ref="H63:I63"/>
    <mergeCell ref="F59:G59"/>
    <mergeCell ref="J53:M53"/>
    <mergeCell ref="M44:O44"/>
    <mergeCell ref="M49:O49"/>
    <mergeCell ref="A51:O51"/>
    <mergeCell ref="J63:K63"/>
    <mergeCell ref="L63:M63"/>
    <mergeCell ref="L56:M56"/>
    <mergeCell ref="N61:O61"/>
    <mergeCell ref="N56:O56"/>
    <mergeCell ref="J56:K56"/>
    <mergeCell ref="H56:I56"/>
    <mergeCell ref="J57:K57"/>
    <mergeCell ref="L61:M61"/>
    <mergeCell ref="J61:K61"/>
    <mergeCell ref="J58:K58"/>
    <mergeCell ref="H62:I62"/>
    <mergeCell ref="J62:K62"/>
    <mergeCell ref="L62:M62"/>
    <mergeCell ref="N57:O57"/>
    <mergeCell ref="N60:O60"/>
    <mergeCell ref="L57:M57"/>
    <mergeCell ref="N59:O59"/>
    <mergeCell ref="L58:M58"/>
    <mergeCell ref="N58:O58"/>
    <mergeCell ref="N65:O65"/>
    <mergeCell ref="L65:M65"/>
    <mergeCell ref="H65:I65"/>
    <mergeCell ref="L60:M60"/>
    <mergeCell ref="H61:I61"/>
    <mergeCell ref="J65:K65"/>
    <mergeCell ref="D62:E62"/>
    <mergeCell ref="N62:O62"/>
    <mergeCell ref="A57:C57"/>
    <mergeCell ref="L59:M59"/>
    <mergeCell ref="J59:K59"/>
    <mergeCell ref="D65:E65"/>
    <mergeCell ref="F65:G65"/>
    <mergeCell ref="A59:C59"/>
    <mergeCell ref="D61:E61"/>
    <mergeCell ref="A61:C61"/>
    <mergeCell ref="F61:G61"/>
    <mergeCell ref="D60:E60"/>
    <mergeCell ref="F60:G60"/>
    <mergeCell ref="D57:E57"/>
    <mergeCell ref="F57:G57"/>
    <mergeCell ref="H60:I60"/>
    <mergeCell ref="J60:K60"/>
    <mergeCell ref="H57:I57"/>
    <mergeCell ref="A62:C62"/>
    <mergeCell ref="A68:C68"/>
    <mergeCell ref="D59:E59"/>
    <mergeCell ref="A65:C65"/>
    <mergeCell ref="D63:E63"/>
    <mergeCell ref="F63:G63"/>
    <mergeCell ref="A64:C64"/>
    <mergeCell ref="A63:C63"/>
    <mergeCell ref="A67:C67"/>
    <mergeCell ref="A60:C60"/>
    <mergeCell ref="D64:E64"/>
    <mergeCell ref="F64:G64"/>
    <mergeCell ref="A66:C66"/>
    <mergeCell ref="D66:E66"/>
    <mergeCell ref="F66:G66"/>
    <mergeCell ref="F62:G62"/>
    <mergeCell ref="A2:O2"/>
    <mergeCell ref="A3:O3"/>
    <mergeCell ref="I11:K11"/>
    <mergeCell ref="F45:G45"/>
    <mergeCell ref="D43:E43"/>
    <mergeCell ref="J31:L31"/>
    <mergeCell ref="M31:O31"/>
    <mergeCell ref="A41:O41"/>
    <mergeCell ref="F43:G43"/>
    <mergeCell ref="H43:J43"/>
    <mergeCell ref="A4:O4"/>
    <mergeCell ref="A5:O5"/>
    <mergeCell ref="A6:O6"/>
    <mergeCell ref="A7:O7"/>
    <mergeCell ref="L8:M8"/>
    <mergeCell ref="N8:O8"/>
    <mergeCell ref="F8:H8"/>
    <mergeCell ref="I8:K8"/>
    <mergeCell ref="N9:O9"/>
    <mergeCell ref="N10:O10"/>
    <mergeCell ref="L9:M9"/>
    <mergeCell ref="A8:B8"/>
    <mergeCell ref="N12:O12"/>
    <mergeCell ref="I9:K9"/>
    <mergeCell ref="I10:K10"/>
    <mergeCell ref="C8:E8"/>
    <mergeCell ref="C9:E9"/>
    <mergeCell ref="C10:E10"/>
    <mergeCell ref="N13:O13"/>
    <mergeCell ref="L11:M11"/>
    <mergeCell ref="N14:O14"/>
    <mergeCell ref="L13:M13"/>
    <mergeCell ref="N11:O11"/>
    <mergeCell ref="I12:K12"/>
    <mergeCell ref="I13:K13"/>
    <mergeCell ref="L12:M12"/>
    <mergeCell ref="F9:H9"/>
    <mergeCell ref="F10:H10"/>
    <mergeCell ref="F11:H11"/>
    <mergeCell ref="L10:M10"/>
    <mergeCell ref="C11:E11"/>
    <mergeCell ref="L14:M14"/>
    <mergeCell ref="L15:M15"/>
    <mergeCell ref="F14:H14"/>
    <mergeCell ref="L16:M16"/>
    <mergeCell ref="I16:K16"/>
    <mergeCell ref="F15:H15"/>
    <mergeCell ref="I15:K15"/>
    <mergeCell ref="F12:H12"/>
    <mergeCell ref="F13:H13"/>
    <mergeCell ref="I14:K14"/>
    <mergeCell ref="A9:B9"/>
    <mergeCell ref="A10:B10"/>
    <mergeCell ref="A11:B11"/>
    <mergeCell ref="A12:B12"/>
    <mergeCell ref="A13:B13"/>
    <mergeCell ref="C12:E12"/>
    <mergeCell ref="C13:E13"/>
    <mergeCell ref="C14:E14"/>
    <mergeCell ref="A25:B25"/>
    <mergeCell ref="A17:B17"/>
    <mergeCell ref="A18:B18"/>
    <mergeCell ref="A19:B19"/>
    <mergeCell ref="A20:B20"/>
    <mergeCell ref="A22:B22"/>
    <mergeCell ref="A23:B23"/>
    <mergeCell ref="A21:B21"/>
    <mergeCell ref="A14:B14"/>
    <mergeCell ref="A15:B15"/>
    <mergeCell ref="A16:B16"/>
    <mergeCell ref="C24:E24"/>
    <mergeCell ref="W25:Y25"/>
    <mergeCell ref="W26:Y26"/>
    <mergeCell ref="W27:Y27"/>
    <mergeCell ref="W28:Y28"/>
    <mergeCell ref="L72:O72"/>
    <mergeCell ref="C15:E15"/>
    <mergeCell ref="C16:E16"/>
    <mergeCell ref="C17:E17"/>
    <mergeCell ref="A24:B24"/>
    <mergeCell ref="N15:O15"/>
    <mergeCell ref="N16:O16"/>
    <mergeCell ref="A27:O27"/>
    <mergeCell ref="F16:H16"/>
    <mergeCell ref="M45:O45"/>
    <mergeCell ref="K45:L45"/>
    <mergeCell ref="K44:L44"/>
    <mergeCell ref="B45:C45"/>
    <mergeCell ref="H45:J45"/>
    <mergeCell ref="K43:L43"/>
    <mergeCell ref="M43:O43"/>
    <mergeCell ref="B43:C43"/>
    <mergeCell ref="H55:I55"/>
    <mergeCell ref="K49:L49"/>
    <mergeCell ref="J55:K55"/>
  </mergeCells>
  <phoneticPr fontId="3" type="noConversion"/>
  <printOptions horizontalCentered="1"/>
  <pageMargins left="0.59055118110236227" right="0.59055118110236227" top="0.78740157480314965" bottom="0.59055118110236227" header="0" footer="0"/>
  <pageSetup paperSize="9" scale="49" fitToHeight="4" orientation="landscape" horizontalDpi="1200" verticalDpi="1200" r:id="rId1"/>
  <headerFooter alignWithMargins="0"/>
  <rowBreaks count="1" manualBreakCount="1">
    <brk id="50" max="14" man="1"/>
  </rowBreaks>
  <ignoredErrors>
    <ignoredError sqref="O10" evalError="1"/>
    <ignoredError sqref="E39:F39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view="pageBreakPreview" topLeftCell="A28" zoomScale="60" zoomScaleNormal="50" workbookViewId="0">
      <selection activeCell="AJ34" sqref="AJ34"/>
    </sheetView>
  </sheetViews>
  <sheetFormatPr defaultColWidth="9.140625" defaultRowHeight="18.75"/>
  <cols>
    <col min="1" max="2" width="4.42578125" style="16" customWidth="1"/>
    <col min="3" max="3" width="34.85546875" style="16" customWidth="1"/>
    <col min="4" max="6" width="8.42578125" style="16" customWidth="1"/>
    <col min="7" max="9" width="11.28515625" style="16" customWidth="1"/>
    <col min="10" max="10" width="8.7109375" style="16" customWidth="1"/>
    <col min="11" max="11" width="10.140625" style="16" customWidth="1"/>
    <col min="12" max="12" width="9" style="16" customWidth="1"/>
    <col min="13" max="13" width="12.28515625" style="16" customWidth="1"/>
    <col min="14" max="14" width="12.5703125" style="16" customWidth="1"/>
    <col min="15" max="15" width="14.5703125" style="16" customWidth="1"/>
    <col min="16" max="16" width="14" style="16" customWidth="1"/>
    <col min="17" max="17" width="12.5703125" style="16" customWidth="1"/>
    <col min="18" max="18" width="12.28515625" style="16" customWidth="1"/>
    <col min="19" max="19" width="14.5703125" style="16" customWidth="1"/>
    <col min="20" max="20" width="14" style="16" customWidth="1"/>
    <col min="21" max="21" width="12.5703125" style="16" customWidth="1"/>
    <col min="22" max="22" width="12.28515625" style="16" customWidth="1"/>
    <col min="23" max="23" width="14.85546875" style="16" customWidth="1"/>
    <col min="24" max="24" width="14" style="16" customWidth="1"/>
    <col min="25" max="25" width="12.5703125" style="16" customWidth="1"/>
    <col min="26" max="26" width="12.28515625" style="16" customWidth="1"/>
    <col min="27" max="27" width="14.5703125" style="16" customWidth="1"/>
    <col min="28" max="28" width="14.42578125" style="16" customWidth="1"/>
    <col min="29" max="29" width="12.28515625" style="16" customWidth="1"/>
    <col min="30" max="31" width="14.5703125" style="16" customWidth="1"/>
    <col min="32" max="32" width="14" style="16" customWidth="1"/>
    <col min="33" max="16384" width="9.140625" style="16"/>
  </cols>
  <sheetData>
    <row r="1" spans="1:32" ht="18.75" customHeight="1"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489" t="s">
        <v>349</v>
      </c>
      <c r="AE1" s="489"/>
      <c r="AF1" s="489"/>
    </row>
    <row r="2" spans="1:32" ht="18.75" customHeight="1">
      <c r="C2" s="102" t="s">
        <v>340</v>
      </c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</row>
    <row r="3" spans="1:32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2" t="s">
        <v>455</v>
      </c>
    </row>
    <row r="4" spans="1:32" ht="45.75" customHeight="1">
      <c r="A4" s="642" t="s">
        <v>47</v>
      </c>
      <c r="B4" s="646" t="s">
        <v>119</v>
      </c>
      <c r="C4" s="647"/>
      <c r="D4" s="586" t="s">
        <v>120</v>
      </c>
      <c r="E4" s="587"/>
      <c r="F4" s="587"/>
      <c r="G4" s="586" t="s">
        <v>185</v>
      </c>
      <c r="H4" s="587"/>
      <c r="I4" s="587"/>
      <c r="J4" s="587"/>
      <c r="K4" s="587"/>
      <c r="L4" s="587"/>
      <c r="M4" s="587"/>
      <c r="N4" s="587"/>
      <c r="O4" s="587"/>
      <c r="P4" s="587"/>
      <c r="Q4" s="588"/>
      <c r="R4" s="556" t="s">
        <v>121</v>
      </c>
      <c r="S4" s="582"/>
      <c r="T4" s="582"/>
      <c r="U4" s="582"/>
      <c r="V4" s="582"/>
      <c r="W4" s="582"/>
      <c r="X4" s="582"/>
      <c r="Y4" s="582"/>
      <c r="Z4" s="557"/>
      <c r="AA4" s="466" t="s">
        <v>317</v>
      </c>
      <c r="AB4" s="465"/>
      <c r="AC4" s="465"/>
      <c r="AD4" s="466" t="s">
        <v>318</v>
      </c>
      <c r="AE4" s="465"/>
      <c r="AF4" s="465"/>
    </row>
    <row r="5" spans="1:32" ht="77.25" customHeight="1">
      <c r="A5" s="643"/>
      <c r="B5" s="648"/>
      <c r="C5" s="649"/>
      <c r="D5" s="589"/>
      <c r="E5" s="590"/>
      <c r="F5" s="590"/>
      <c r="G5" s="589"/>
      <c r="H5" s="590"/>
      <c r="I5" s="590"/>
      <c r="J5" s="590"/>
      <c r="K5" s="590"/>
      <c r="L5" s="590"/>
      <c r="M5" s="590"/>
      <c r="N5" s="590"/>
      <c r="O5" s="590"/>
      <c r="P5" s="590"/>
      <c r="Q5" s="591"/>
      <c r="R5" s="553" t="s">
        <v>527</v>
      </c>
      <c r="S5" s="555"/>
      <c r="T5" s="554"/>
      <c r="U5" s="553" t="s">
        <v>528</v>
      </c>
      <c r="V5" s="555"/>
      <c r="W5" s="554"/>
      <c r="X5" s="553" t="s">
        <v>529</v>
      </c>
      <c r="Y5" s="555"/>
      <c r="Z5" s="554"/>
      <c r="AA5" s="465"/>
      <c r="AB5" s="465"/>
      <c r="AC5" s="465"/>
      <c r="AD5" s="465"/>
      <c r="AE5" s="465"/>
      <c r="AF5" s="465"/>
    </row>
    <row r="6" spans="1:32" ht="28.5" customHeight="1">
      <c r="A6" s="103">
        <v>1</v>
      </c>
      <c r="B6" s="634">
        <v>2</v>
      </c>
      <c r="C6" s="635"/>
      <c r="D6" s="553">
        <v>3</v>
      </c>
      <c r="E6" s="555"/>
      <c r="F6" s="555"/>
      <c r="G6" s="553">
        <v>4</v>
      </c>
      <c r="H6" s="555"/>
      <c r="I6" s="555"/>
      <c r="J6" s="555"/>
      <c r="K6" s="555"/>
      <c r="L6" s="555"/>
      <c r="M6" s="555"/>
      <c r="N6" s="555"/>
      <c r="O6" s="555"/>
      <c r="P6" s="555"/>
      <c r="Q6" s="554"/>
      <c r="R6" s="553">
        <v>5</v>
      </c>
      <c r="S6" s="555"/>
      <c r="T6" s="554"/>
      <c r="U6" s="553">
        <v>6</v>
      </c>
      <c r="V6" s="555"/>
      <c r="W6" s="554"/>
      <c r="X6" s="556">
        <v>7</v>
      </c>
      <c r="Y6" s="582"/>
      <c r="Z6" s="557"/>
      <c r="AA6" s="556">
        <v>8</v>
      </c>
      <c r="AB6" s="582"/>
      <c r="AC6" s="557"/>
      <c r="AD6" s="556">
        <v>9</v>
      </c>
      <c r="AE6" s="582"/>
      <c r="AF6" s="557"/>
    </row>
    <row r="7" spans="1:32" ht="34.5" customHeight="1">
      <c r="A7" s="103"/>
      <c r="B7" s="636"/>
      <c r="C7" s="637"/>
      <c r="D7" s="632"/>
      <c r="E7" s="633"/>
      <c r="F7" s="633"/>
      <c r="G7" s="632"/>
      <c r="H7" s="633"/>
      <c r="I7" s="633"/>
      <c r="J7" s="633"/>
      <c r="K7" s="633"/>
      <c r="L7" s="633"/>
      <c r="M7" s="633"/>
      <c r="N7" s="633"/>
      <c r="O7" s="633"/>
      <c r="P7" s="633"/>
      <c r="Q7" s="638"/>
      <c r="R7" s="639"/>
      <c r="S7" s="640"/>
      <c r="T7" s="641"/>
      <c r="U7" s="639"/>
      <c r="V7" s="640"/>
      <c r="W7" s="641"/>
      <c r="X7" s="639"/>
      <c r="Y7" s="640"/>
      <c r="Z7" s="641"/>
      <c r="AA7" s="639">
        <f>X7-U7</f>
        <v>0</v>
      </c>
      <c r="AB7" s="640"/>
      <c r="AC7" s="641"/>
      <c r="AD7" s="639">
        <f>IF(U7=0,0,X7/U7*100)</f>
        <v>0</v>
      </c>
      <c r="AE7" s="640"/>
      <c r="AF7" s="641"/>
    </row>
    <row r="8" spans="1:32" ht="34.5" customHeight="1">
      <c r="A8" s="103"/>
      <c r="B8" s="636"/>
      <c r="C8" s="637"/>
      <c r="D8" s="632"/>
      <c r="E8" s="633"/>
      <c r="F8" s="633"/>
      <c r="G8" s="632"/>
      <c r="H8" s="633"/>
      <c r="I8" s="633"/>
      <c r="J8" s="633"/>
      <c r="K8" s="633"/>
      <c r="L8" s="633"/>
      <c r="M8" s="633"/>
      <c r="N8" s="633"/>
      <c r="O8" s="633"/>
      <c r="P8" s="633"/>
      <c r="Q8" s="638"/>
      <c r="R8" s="639"/>
      <c r="S8" s="640"/>
      <c r="T8" s="641"/>
      <c r="U8" s="639"/>
      <c r="V8" s="640"/>
      <c r="W8" s="641"/>
      <c r="X8" s="639"/>
      <c r="Y8" s="640"/>
      <c r="Z8" s="641"/>
      <c r="AA8" s="639">
        <f t="shared" ref="AA8:AA9" si="0">X8-U8</f>
        <v>0</v>
      </c>
      <c r="AB8" s="640"/>
      <c r="AC8" s="641"/>
      <c r="AD8" s="639">
        <f t="shared" ref="AD8:AD9" si="1">IF(U8=0,0,X8/U8*100)</f>
        <v>0</v>
      </c>
      <c r="AE8" s="640"/>
      <c r="AF8" s="641"/>
    </row>
    <row r="9" spans="1:32" ht="37.5" customHeight="1">
      <c r="A9" s="650" t="s">
        <v>50</v>
      </c>
      <c r="B9" s="651"/>
      <c r="C9" s="651"/>
      <c r="D9" s="651"/>
      <c r="E9" s="651"/>
      <c r="F9" s="651"/>
      <c r="G9" s="651"/>
      <c r="H9" s="651"/>
      <c r="I9" s="651"/>
      <c r="J9" s="651"/>
      <c r="K9" s="651"/>
      <c r="L9" s="651"/>
      <c r="M9" s="651"/>
      <c r="N9" s="651"/>
      <c r="O9" s="651"/>
      <c r="P9" s="651"/>
      <c r="Q9" s="652"/>
      <c r="R9" s="623">
        <f>SUM(R7:T8)</f>
        <v>0</v>
      </c>
      <c r="S9" s="624"/>
      <c r="T9" s="625"/>
      <c r="U9" s="623">
        <f>SUM(U7:W8)</f>
        <v>0</v>
      </c>
      <c r="V9" s="624"/>
      <c r="W9" s="625"/>
      <c r="X9" s="623">
        <f>SUM(X7:Z8)</f>
        <v>0</v>
      </c>
      <c r="Y9" s="624"/>
      <c r="Z9" s="625"/>
      <c r="AA9" s="623">
        <f t="shared" si="0"/>
        <v>0</v>
      </c>
      <c r="AB9" s="624"/>
      <c r="AC9" s="625"/>
      <c r="AD9" s="623">
        <f t="shared" si="1"/>
        <v>0</v>
      </c>
      <c r="AE9" s="624"/>
      <c r="AF9" s="625"/>
    </row>
    <row r="10" spans="1:32" ht="11.2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40"/>
      <c r="AF10" s="40"/>
    </row>
    <row r="11" spans="1:32" ht="10.5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2"/>
      <c r="O11" s="42"/>
      <c r="P11" s="42"/>
      <c r="Q11" s="42"/>
      <c r="R11" s="43"/>
      <c r="S11" s="43"/>
      <c r="T11" s="43"/>
      <c r="U11" s="43"/>
      <c r="V11" s="43"/>
      <c r="W11" s="43"/>
      <c r="X11" s="44"/>
      <c r="Y11" s="44"/>
      <c r="Z11" s="44"/>
      <c r="AA11" s="44"/>
      <c r="AB11" s="44"/>
      <c r="AC11" s="44"/>
      <c r="AD11" s="44"/>
      <c r="AE11" s="45"/>
      <c r="AF11" s="45"/>
    </row>
    <row r="12" spans="1:32" s="46" customFormat="1" ht="18.75" customHeight="1">
      <c r="C12" s="102" t="s">
        <v>341</v>
      </c>
    </row>
    <row r="13" spans="1:32" s="46" customFormat="1" ht="18.75" customHeight="1">
      <c r="AF13" s="33"/>
    </row>
    <row r="14" spans="1:32" ht="45.75" customHeight="1">
      <c r="A14" s="519" t="s">
        <v>47</v>
      </c>
      <c r="B14" s="646" t="s">
        <v>122</v>
      </c>
      <c r="C14" s="647"/>
      <c r="D14" s="466" t="s">
        <v>119</v>
      </c>
      <c r="E14" s="466"/>
      <c r="F14" s="466"/>
      <c r="G14" s="466"/>
      <c r="H14" s="586" t="s">
        <v>185</v>
      </c>
      <c r="I14" s="587"/>
      <c r="J14" s="587"/>
      <c r="K14" s="587"/>
      <c r="L14" s="587"/>
      <c r="M14" s="587"/>
      <c r="N14" s="587"/>
      <c r="O14" s="588"/>
      <c r="P14" s="586" t="s">
        <v>282</v>
      </c>
      <c r="Q14" s="588"/>
      <c r="R14" s="556" t="s">
        <v>121</v>
      </c>
      <c r="S14" s="582"/>
      <c r="T14" s="582"/>
      <c r="U14" s="582"/>
      <c r="V14" s="582"/>
      <c r="W14" s="582"/>
      <c r="X14" s="582"/>
      <c r="Y14" s="582"/>
      <c r="Z14" s="557"/>
      <c r="AA14" s="466" t="s">
        <v>317</v>
      </c>
      <c r="AB14" s="465"/>
      <c r="AC14" s="465"/>
      <c r="AD14" s="466" t="s">
        <v>318</v>
      </c>
      <c r="AE14" s="465"/>
      <c r="AF14" s="465"/>
    </row>
    <row r="15" spans="1:32" ht="24.95" customHeight="1">
      <c r="A15" s="519"/>
      <c r="B15" s="653"/>
      <c r="C15" s="654"/>
      <c r="D15" s="466"/>
      <c r="E15" s="466"/>
      <c r="F15" s="466"/>
      <c r="G15" s="466"/>
      <c r="H15" s="644"/>
      <c r="I15" s="656"/>
      <c r="J15" s="656"/>
      <c r="K15" s="656"/>
      <c r="L15" s="656"/>
      <c r="M15" s="656"/>
      <c r="N15" s="656"/>
      <c r="O15" s="645"/>
      <c r="P15" s="644"/>
      <c r="Q15" s="645"/>
      <c r="R15" s="586" t="s">
        <v>530</v>
      </c>
      <c r="S15" s="587"/>
      <c r="T15" s="588"/>
      <c r="U15" s="586" t="s">
        <v>528</v>
      </c>
      <c r="V15" s="587"/>
      <c r="W15" s="588"/>
      <c r="X15" s="586" t="s">
        <v>529</v>
      </c>
      <c r="Y15" s="627"/>
      <c r="Z15" s="628"/>
      <c r="AA15" s="465"/>
      <c r="AB15" s="465"/>
      <c r="AC15" s="465"/>
      <c r="AD15" s="465"/>
      <c r="AE15" s="465"/>
      <c r="AF15" s="465"/>
    </row>
    <row r="16" spans="1:32" ht="48" customHeight="1">
      <c r="A16" s="519"/>
      <c r="B16" s="648"/>
      <c r="C16" s="649"/>
      <c r="D16" s="466"/>
      <c r="E16" s="466"/>
      <c r="F16" s="466"/>
      <c r="G16" s="466"/>
      <c r="H16" s="589"/>
      <c r="I16" s="590"/>
      <c r="J16" s="590"/>
      <c r="K16" s="590"/>
      <c r="L16" s="590"/>
      <c r="M16" s="590"/>
      <c r="N16" s="590"/>
      <c r="O16" s="591"/>
      <c r="P16" s="589"/>
      <c r="Q16" s="591"/>
      <c r="R16" s="589"/>
      <c r="S16" s="590"/>
      <c r="T16" s="591"/>
      <c r="U16" s="589"/>
      <c r="V16" s="590"/>
      <c r="W16" s="591"/>
      <c r="X16" s="629"/>
      <c r="Y16" s="630"/>
      <c r="Z16" s="631"/>
      <c r="AA16" s="465"/>
      <c r="AB16" s="465"/>
      <c r="AC16" s="465"/>
      <c r="AD16" s="465"/>
      <c r="AE16" s="465"/>
      <c r="AF16" s="465"/>
    </row>
    <row r="17" spans="1:32" ht="28.5" customHeight="1">
      <c r="A17" s="230">
        <v>1</v>
      </c>
      <c r="B17" s="634">
        <v>2</v>
      </c>
      <c r="C17" s="635"/>
      <c r="D17" s="466">
        <v>3</v>
      </c>
      <c r="E17" s="466"/>
      <c r="F17" s="466"/>
      <c r="G17" s="466"/>
      <c r="H17" s="553">
        <v>4</v>
      </c>
      <c r="I17" s="555"/>
      <c r="J17" s="555"/>
      <c r="K17" s="555"/>
      <c r="L17" s="555"/>
      <c r="M17" s="555"/>
      <c r="N17" s="555"/>
      <c r="O17" s="554"/>
      <c r="P17" s="553">
        <v>5</v>
      </c>
      <c r="Q17" s="554"/>
      <c r="R17" s="553">
        <v>6</v>
      </c>
      <c r="S17" s="555"/>
      <c r="T17" s="554"/>
      <c r="U17" s="553">
        <v>7</v>
      </c>
      <c r="V17" s="555"/>
      <c r="W17" s="554"/>
      <c r="X17" s="553">
        <v>8</v>
      </c>
      <c r="Y17" s="555"/>
      <c r="Z17" s="554"/>
      <c r="AA17" s="553">
        <v>9</v>
      </c>
      <c r="AB17" s="555"/>
      <c r="AC17" s="554"/>
      <c r="AD17" s="553">
        <v>10</v>
      </c>
      <c r="AE17" s="555"/>
      <c r="AF17" s="554"/>
    </row>
    <row r="18" spans="1:32" ht="30.75" customHeight="1">
      <c r="A18" s="229"/>
      <c r="B18" s="612"/>
      <c r="C18" s="613"/>
      <c r="D18" s="655"/>
      <c r="E18" s="655"/>
      <c r="F18" s="655"/>
      <c r="G18" s="655"/>
      <c r="H18" s="599"/>
      <c r="I18" s="600"/>
      <c r="J18" s="600"/>
      <c r="K18" s="600"/>
      <c r="L18" s="600"/>
      <c r="M18" s="600"/>
      <c r="N18" s="600"/>
      <c r="O18" s="601"/>
      <c r="P18" s="604"/>
      <c r="Q18" s="605"/>
      <c r="R18" s="540"/>
      <c r="S18" s="541"/>
      <c r="T18" s="542"/>
      <c r="U18" s="540"/>
      <c r="V18" s="541"/>
      <c r="W18" s="542"/>
      <c r="X18" s="540"/>
      <c r="Y18" s="541"/>
      <c r="Z18" s="542"/>
      <c r="AA18" s="540">
        <f>X18-U18</f>
        <v>0</v>
      </c>
      <c r="AB18" s="541"/>
      <c r="AC18" s="542"/>
      <c r="AD18" s="540">
        <f>IF(U18=0,0,X18/U18*100)</f>
        <v>0</v>
      </c>
      <c r="AE18" s="541"/>
      <c r="AF18" s="542"/>
    </row>
    <row r="19" spans="1:32" ht="30.75" customHeight="1">
      <c r="A19" s="229"/>
      <c r="B19" s="612"/>
      <c r="C19" s="613"/>
      <c r="D19" s="655"/>
      <c r="E19" s="655"/>
      <c r="F19" s="655"/>
      <c r="G19" s="655"/>
      <c r="H19" s="599"/>
      <c r="I19" s="600"/>
      <c r="J19" s="600"/>
      <c r="K19" s="600"/>
      <c r="L19" s="600"/>
      <c r="M19" s="600"/>
      <c r="N19" s="600"/>
      <c r="O19" s="601"/>
      <c r="P19" s="604"/>
      <c r="Q19" s="605"/>
      <c r="R19" s="540"/>
      <c r="S19" s="541"/>
      <c r="T19" s="542"/>
      <c r="U19" s="540"/>
      <c r="V19" s="541"/>
      <c r="W19" s="542"/>
      <c r="X19" s="540"/>
      <c r="Y19" s="541"/>
      <c r="Z19" s="542"/>
      <c r="AA19" s="540">
        <f t="shared" ref="AA19:AA20" si="2">X19-U19</f>
        <v>0</v>
      </c>
      <c r="AB19" s="541"/>
      <c r="AC19" s="542"/>
      <c r="AD19" s="540">
        <f t="shared" ref="AD19:AD20" si="3">IF(U19=0,0,X19/U19*100)</f>
        <v>0</v>
      </c>
      <c r="AE19" s="541"/>
      <c r="AF19" s="542"/>
    </row>
    <row r="20" spans="1:32" ht="38.25" customHeight="1">
      <c r="A20" s="650" t="s">
        <v>50</v>
      </c>
      <c r="B20" s="651"/>
      <c r="C20" s="651"/>
      <c r="D20" s="651"/>
      <c r="E20" s="651"/>
      <c r="F20" s="651"/>
      <c r="G20" s="651"/>
      <c r="H20" s="651"/>
      <c r="I20" s="651"/>
      <c r="J20" s="651"/>
      <c r="K20" s="651"/>
      <c r="L20" s="651"/>
      <c r="M20" s="651"/>
      <c r="N20" s="651"/>
      <c r="O20" s="651"/>
      <c r="P20" s="651"/>
      <c r="Q20" s="652"/>
      <c r="R20" s="563">
        <f>SUM(R18:T19)</f>
        <v>0</v>
      </c>
      <c r="S20" s="564"/>
      <c r="T20" s="565"/>
      <c r="U20" s="563">
        <f t="shared" ref="U20" si="4">SUM(U18:W19)</f>
        <v>0</v>
      </c>
      <c r="V20" s="564"/>
      <c r="W20" s="565"/>
      <c r="X20" s="563">
        <f t="shared" ref="X20" si="5">SUM(X18:Z19)</f>
        <v>0</v>
      </c>
      <c r="Y20" s="564"/>
      <c r="Z20" s="565"/>
      <c r="AA20" s="563">
        <f t="shared" si="2"/>
        <v>0</v>
      </c>
      <c r="AB20" s="564"/>
      <c r="AC20" s="565"/>
      <c r="AD20" s="563">
        <f t="shared" si="3"/>
        <v>0</v>
      </c>
      <c r="AE20" s="564"/>
      <c r="AF20" s="565"/>
    </row>
    <row r="21" spans="1:32" ht="20.25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7"/>
      <c r="R21" s="231"/>
      <c r="S21" s="231"/>
      <c r="T21" s="231"/>
      <c r="U21" s="231"/>
      <c r="V21" s="231"/>
      <c r="W21" s="87"/>
      <c r="X21" s="87"/>
      <c r="Y21" s="87"/>
      <c r="Z21" s="87"/>
      <c r="AA21" s="87"/>
      <c r="AB21" s="87"/>
      <c r="AC21" s="87"/>
      <c r="AD21" s="87"/>
      <c r="AE21" s="87"/>
      <c r="AF21" s="231"/>
    </row>
    <row r="22" spans="1:32" ht="16.5" customHeight="1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7"/>
      <c r="R22" s="231"/>
      <c r="S22" s="231"/>
      <c r="T22" s="231"/>
      <c r="U22" s="231"/>
      <c r="V22" s="231"/>
      <c r="W22" s="87"/>
      <c r="X22" s="87"/>
      <c r="Y22" s="87"/>
      <c r="Z22" s="87"/>
      <c r="AA22" s="87"/>
      <c r="AB22" s="87"/>
      <c r="AC22" s="87"/>
      <c r="AD22" s="87"/>
      <c r="AE22" s="87"/>
      <c r="AF22" s="231"/>
    </row>
    <row r="23" spans="1:32" s="46" customFormat="1" ht="18.75" customHeight="1">
      <c r="A23" s="101"/>
      <c r="B23" s="101"/>
      <c r="C23" s="101" t="s">
        <v>531</v>
      </c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</row>
    <row r="24" spans="1:32" ht="20.25">
      <c r="A24" s="104"/>
      <c r="B24" s="104"/>
      <c r="C24" s="104"/>
      <c r="D24" s="104"/>
      <c r="E24" s="104"/>
      <c r="F24" s="104"/>
      <c r="G24" s="104"/>
      <c r="H24" s="104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104"/>
      <c r="X24" s="87"/>
      <c r="Y24" s="87"/>
      <c r="Z24" s="626"/>
      <c r="AA24" s="626"/>
      <c r="AB24" s="626"/>
      <c r="AC24" s="87"/>
      <c r="AD24" s="626" t="s">
        <v>319</v>
      </c>
      <c r="AE24" s="626"/>
      <c r="AF24" s="626"/>
    </row>
    <row r="25" spans="1:32" ht="42" customHeight="1">
      <c r="A25" s="642" t="s">
        <v>47</v>
      </c>
      <c r="B25" s="646" t="s">
        <v>143</v>
      </c>
      <c r="C25" s="663"/>
      <c r="D25" s="663"/>
      <c r="E25" s="663"/>
      <c r="F25" s="663"/>
      <c r="G25" s="663"/>
      <c r="H25" s="663"/>
      <c r="I25" s="663"/>
      <c r="J25" s="663"/>
      <c r="K25" s="663"/>
      <c r="L25" s="647"/>
      <c r="M25" s="620" t="s">
        <v>49</v>
      </c>
      <c r="N25" s="621"/>
      <c r="O25" s="621"/>
      <c r="P25" s="622"/>
      <c r="Q25" s="620" t="s">
        <v>72</v>
      </c>
      <c r="R25" s="621"/>
      <c r="S25" s="621"/>
      <c r="T25" s="622"/>
      <c r="U25" s="620" t="s">
        <v>167</v>
      </c>
      <c r="V25" s="621"/>
      <c r="W25" s="621"/>
      <c r="X25" s="622"/>
      <c r="Y25" s="620" t="s">
        <v>464</v>
      </c>
      <c r="Z25" s="621"/>
      <c r="AA25" s="621"/>
      <c r="AB25" s="622"/>
      <c r="AC25" s="620" t="s">
        <v>50</v>
      </c>
      <c r="AD25" s="621"/>
      <c r="AE25" s="621"/>
      <c r="AF25" s="622"/>
    </row>
    <row r="26" spans="1:32" ht="34.5" customHeight="1">
      <c r="A26" s="662"/>
      <c r="B26" s="653"/>
      <c r="C26" s="664"/>
      <c r="D26" s="664"/>
      <c r="E26" s="664"/>
      <c r="F26" s="664"/>
      <c r="G26" s="664"/>
      <c r="H26" s="664"/>
      <c r="I26" s="664"/>
      <c r="J26" s="664"/>
      <c r="K26" s="664"/>
      <c r="L26" s="654"/>
      <c r="M26" s="602" t="s">
        <v>141</v>
      </c>
      <c r="N26" s="602" t="s">
        <v>142</v>
      </c>
      <c r="O26" s="602" t="s">
        <v>152</v>
      </c>
      <c r="P26" s="602" t="s">
        <v>153</v>
      </c>
      <c r="Q26" s="602" t="s">
        <v>141</v>
      </c>
      <c r="R26" s="602" t="s">
        <v>142</v>
      </c>
      <c r="S26" s="602" t="s">
        <v>152</v>
      </c>
      <c r="T26" s="602" t="s">
        <v>153</v>
      </c>
      <c r="U26" s="602" t="s">
        <v>141</v>
      </c>
      <c r="V26" s="602" t="s">
        <v>142</v>
      </c>
      <c r="W26" s="602" t="s">
        <v>152</v>
      </c>
      <c r="X26" s="602" t="s">
        <v>153</v>
      </c>
      <c r="Y26" s="602" t="s">
        <v>141</v>
      </c>
      <c r="Z26" s="602" t="s">
        <v>142</v>
      </c>
      <c r="AA26" s="602" t="s">
        <v>152</v>
      </c>
      <c r="AB26" s="602" t="s">
        <v>153</v>
      </c>
      <c r="AC26" s="602" t="s">
        <v>141</v>
      </c>
      <c r="AD26" s="602" t="s">
        <v>142</v>
      </c>
      <c r="AE26" s="602" t="s">
        <v>152</v>
      </c>
      <c r="AF26" s="602" t="s">
        <v>153</v>
      </c>
    </row>
    <row r="27" spans="1:32" ht="24.95" customHeight="1">
      <c r="A27" s="643"/>
      <c r="B27" s="648"/>
      <c r="C27" s="665"/>
      <c r="D27" s="665"/>
      <c r="E27" s="665"/>
      <c r="F27" s="665"/>
      <c r="G27" s="665"/>
      <c r="H27" s="665"/>
      <c r="I27" s="665"/>
      <c r="J27" s="665"/>
      <c r="K27" s="665"/>
      <c r="L27" s="649"/>
      <c r="M27" s="603"/>
      <c r="N27" s="603"/>
      <c r="O27" s="603"/>
      <c r="P27" s="603"/>
      <c r="Q27" s="603"/>
      <c r="R27" s="603"/>
      <c r="S27" s="603"/>
      <c r="T27" s="603"/>
      <c r="U27" s="603"/>
      <c r="V27" s="603"/>
      <c r="W27" s="603"/>
      <c r="X27" s="603"/>
      <c r="Y27" s="603"/>
      <c r="Z27" s="603"/>
      <c r="AA27" s="603"/>
      <c r="AB27" s="603"/>
      <c r="AC27" s="603"/>
      <c r="AD27" s="603"/>
      <c r="AE27" s="603"/>
      <c r="AF27" s="603"/>
    </row>
    <row r="28" spans="1:32" ht="33.75" customHeight="1">
      <c r="A28" s="229">
        <v>1</v>
      </c>
      <c r="B28" s="657">
        <v>2</v>
      </c>
      <c r="C28" s="657"/>
      <c r="D28" s="657"/>
      <c r="E28" s="657"/>
      <c r="F28" s="657"/>
      <c r="G28" s="657"/>
      <c r="H28" s="657"/>
      <c r="I28" s="657"/>
      <c r="J28" s="657"/>
      <c r="K28" s="657"/>
      <c r="L28" s="657"/>
      <c r="M28" s="227">
        <v>3</v>
      </c>
      <c r="N28" s="227">
        <v>4</v>
      </c>
      <c r="O28" s="227">
        <v>5</v>
      </c>
      <c r="P28" s="227">
        <v>6</v>
      </c>
      <c r="Q28" s="227">
        <v>7</v>
      </c>
      <c r="R28" s="227">
        <v>8</v>
      </c>
      <c r="S28" s="227">
        <v>9</v>
      </c>
      <c r="T28" s="227">
        <v>10</v>
      </c>
      <c r="U28" s="227">
        <v>11</v>
      </c>
      <c r="V28" s="227">
        <v>12</v>
      </c>
      <c r="W28" s="227">
        <v>13</v>
      </c>
      <c r="X28" s="227">
        <v>14</v>
      </c>
      <c r="Y28" s="304">
        <v>15</v>
      </c>
      <c r="Z28" s="304">
        <v>16</v>
      </c>
      <c r="AA28" s="304">
        <v>17</v>
      </c>
      <c r="AB28" s="304">
        <v>18</v>
      </c>
      <c r="AC28" s="227">
        <v>19</v>
      </c>
      <c r="AD28" s="227">
        <v>20</v>
      </c>
      <c r="AE28" s="227">
        <v>21</v>
      </c>
      <c r="AF28" s="227">
        <v>22</v>
      </c>
    </row>
    <row r="29" spans="1:32" ht="30" customHeight="1">
      <c r="A29" s="375">
        <v>1</v>
      </c>
      <c r="B29" s="609" t="s">
        <v>503</v>
      </c>
      <c r="C29" s="610"/>
      <c r="D29" s="610"/>
      <c r="E29" s="610"/>
      <c r="F29" s="610"/>
      <c r="G29" s="610"/>
      <c r="H29" s="610"/>
      <c r="I29" s="610"/>
      <c r="J29" s="610"/>
      <c r="K29" s="610"/>
      <c r="L29" s="611"/>
      <c r="M29" s="127"/>
      <c r="N29" s="127"/>
      <c r="O29" s="127">
        <f>N29-M29</f>
        <v>0</v>
      </c>
      <c r="P29" s="181">
        <f>IF(M29=0,0,N29/M29*100)</f>
        <v>0</v>
      </c>
      <c r="Q29" s="127"/>
      <c r="R29" s="127"/>
      <c r="S29" s="127">
        <f>R29-Q29</f>
        <v>0</v>
      </c>
      <c r="T29" s="181">
        <f>IF(Q29=0,0,R29/Q29*100)</f>
        <v>0</v>
      </c>
      <c r="U29" s="127"/>
      <c r="V29" s="181">
        <v>6.9</v>
      </c>
      <c r="W29" s="127">
        <f>V29-U29</f>
        <v>6.9</v>
      </c>
      <c r="X29" s="181">
        <f>IF(U29=0,0,V29/U29*100)</f>
        <v>0</v>
      </c>
      <c r="Y29" s="181"/>
      <c r="Z29" s="181"/>
      <c r="AA29" s="127">
        <f>Z29-Y29</f>
        <v>0</v>
      </c>
      <c r="AB29" s="181">
        <f>IF(Y29=0,0,Z29/Y29*100)</f>
        <v>0</v>
      </c>
      <c r="AC29" s="181">
        <f>SUM(M29,Q29,U29,Y29)</f>
        <v>0</v>
      </c>
      <c r="AD29" s="181">
        <f>SUM(N29,R29,V29,Z29)</f>
        <v>6.9</v>
      </c>
      <c r="AE29" s="127">
        <f>AD29-AC29</f>
        <v>6.9</v>
      </c>
      <c r="AF29" s="181">
        <f>IF(AC29=0,0,AD29/AC29*100)</f>
        <v>0</v>
      </c>
    </row>
    <row r="30" spans="1:32" s="372" customFormat="1" ht="0.75" hidden="1" customHeight="1">
      <c r="A30" s="375"/>
      <c r="B30" s="376"/>
      <c r="C30" s="377"/>
      <c r="D30" s="377"/>
      <c r="E30" s="377"/>
      <c r="F30" s="377"/>
      <c r="G30" s="377"/>
      <c r="H30" s="377"/>
      <c r="I30" s="377"/>
      <c r="J30" s="377"/>
      <c r="K30" s="377"/>
      <c r="L30" s="378"/>
      <c r="M30" s="127"/>
      <c r="N30" s="127"/>
      <c r="O30" s="127">
        <f t="shared" ref="O30:O33" si="6">N30-M30</f>
        <v>0</v>
      </c>
      <c r="P30" s="181">
        <f t="shared" ref="P30:P33" si="7">IF(M30=0,0,N30/M30*100)</f>
        <v>0</v>
      </c>
      <c r="Q30" s="127"/>
      <c r="R30" s="127"/>
      <c r="S30" s="127">
        <f t="shared" ref="S30:S33" si="8">R30-Q30</f>
        <v>0</v>
      </c>
      <c r="T30" s="181">
        <f t="shared" ref="T30:T33" si="9">IF(Q30=0,0,R30/Q30*100)</f>
        <v>0</v>
      </c>
      <c r="U30" s="127"/>
      <c r="V30" s="181"/>
      <c r="W30" s="127">
        <f t="shared" ref="W30:W33" si="10">V30-U30</f>
        <v>0</v>
      </c>
      <c r="X30" s="181">
        <f t="shared" ref="X30:X33" si="11">IF(U30=0,0,V30/U30*100)</f>
        <v>0</v>
      </c>
      <c r="Y30" s="181"/>
      <c r="Z30" s="181"/>
      <c r="AA30" s="127">
        <f t="shared" ref="AA30:AA33" si="12">Z30-Y30</f>
        <v>0</v>
      </c>
      <c r="AB30" s="181">
        <f t="shared" ref="AB30:AB33" si="13">IF(Y30=0,0,Z30/Y30*100)</f>
        <v>0</v>
      </c>
      <c r="AC30" s="181">
        <f t="shared" ref="AC30:AC32" si="14">SUM(M30,Q30,U30,Y30)</f>
        <v>0</v>
      </c>
      <c r="AD30" s="181">
        <f t="shared" ref="AD30:AD32" si="15">SUM(N30,R30,V30,Z30)</f>
        <v>0</v>
      </c>
      <c r="AE30" s="127">
        <f t="shared" ref="AE30:AE33" si="16">AD30-AC30</f>
        <v>0</v>
      </c>
      <c r="AF30" s="181">
        <f t="shared" ref="AF30:AF33" si="17">IF(AC30=0,0,AD30/AC30*100)</f>
        <v>0</v>
      </c>
    </row>
    <row r="31" spans="1:32" s="372" customFormat="1" ht="30" customHeight="1">
      <c r="A31" s="375">
        <v>2</v>
      </c>
      <c r="B31" s="609" t="s">
        <v>539</v>
      </c>
      <c r="C31" s="610"/>
      <c r="D31" s="610"/>
      <c r="E31" s="610"/>
      <c r="F31" s="610"/>
      <c r="G31" s="610"/>
      <c r="H31" s="610"/>
      <c r="I31" s="610"/>
      <c r="J31" s="610"/>
      <c r="K31" s="610"/>
      <c r="L31" s="611"/>
      <c r="M31" s="127"/>
      <c r="N31" s="127"/>
      <c r="O31" s="127">
        <f t="shared" si="6"/>
        <v>0</v>
      </c>
      <c r="P31" s="181">
        <f t="shared" si="7"/>
        <v>0</v>
      </c>
      <c r="Q31" s="127"/>
      <c r="R31" s="127"/>
      <c r="S31" s="127">
        <f t="shared" si="8"/>
        <v>0</v>
      </c>
      <c r="T31" s="181">
        <f t="shared" si="9"/>
        <v>0</v>
      </c>
      <c r="U31" s="127"/>
      <c r="V31" s="181">
        <v>4.8</v>
      </c>
      <c r="W31" s="127">
        <f t="shared" si="10"/>
        <v>4.8</v>
      </c>
      <c r="X31" s="181">
        <f t="shared" si="11"/>
        <v>0</v>
      </c>
      <c r="Y31" s="181"/>
      <c r="Z31" s="181"/>
      <c r="AA31" s="127">
        <f t="shared" si="12"/>
        <v>0</v>
      </c>
      <c r="AB31" s="181">
        <f t="shared" si="13"/>
        <v>0</v>
      </c>
      <c r="AC31" s="181">
        <f t="shared" si="14"/>
        <v>0</v>
      </c>
      <c r="AD31" s="181">
        <f t="shared" si="15"/>
        <v>4.8</v>
      </c>
      <c r="AE31" s="127">
        <f t="shared" si="16"/>
        <v>4.8</v>
      </c>
      <c r="AF31" s="181">
        <f t="shared" si="17"/>
        <v>0</v>
      </c>
    </row>
    <row r="32" spans="1:32" ht="32.25" customHeight="1">
      <c r="A32" s="375">
        <v>3</v>
      </c>
      <c r="B32" s="609" t="s">
        <v>540</v>
      </c>
      <c r="C32" s="610"/>
      <c r="D32" s="610"/>
      <c r="E32" s="610"/>
      <c r="F32" s="610"/>
      <c r="G32" s="610"/>
      <c r="H32" s="610"/>
      <c r="I32" s="610"/>
      <c r="J32" s="610"/>
      <c r="K32" s="610"/>
      <c r="L32" s="611"/>
      <c r="M32" s="127"/>
      <c r="N32" s="127"/>
      <c r="O32" s="127">
        <f t="shared" si="6"/>
        <v>0</v>
      </c>
      <c r="P32" s="181">
        <f t="shared" si="7"/>
        <v>0</v>
      </c>
      <c r="Q32" s="127"/>
      <c r="R32" s="409"/>
      <c r="S32" s="127">
        <f t="shared" si="8"/>
        <v>0</v>
      </c>
      <c r="T32" s="181">
        <f t="shared" si="9"/>
        <v>0</v>
      </c>
      <c r="U32" s="127"/>
      <c r="V32" s="127">
        <v>10</v>
      </c>
      <c r="W32" s="127">
        <f t="shared" si="10"/>
        <v>10</v>
      </c>
      <c r="X32" s="181">
        <f t="shared" si="11"/>
        <v>0</v>
      </c>
      <c r="Y32" s="127"/>
      <c r="Z32" s="127"/>
      <c r="AA32" s="127">
        <f t="shared" si="12"/>
        <v>0</v>
      </c>
      <c r="AB32" s="181">
        <f t="shared" si="13"/>
        <v>0</v>
      </c>
      <c r="AC32" s="181">
        <f t="shared" si="14"/>
        <v>0</v>
      </c>
      <c r="AD32" s="181">
        <f t="shared" si="15"/>
        <v>10</v>
      </c>
      <c r="AE32" s="127">
        <f t="shared" si="16"/>
        <v>10</v>
      </c>
      <c r="AF32" s="181">
        <f t="shared" si="17"/>
        <v>0</v>
      </c>
    </row>
    <row r="33" spans="1:32" ht="33.75" customHeight="1">
      <c r="A33" s="606" t="s">
        <v>50</v>
      </c>
      <c r="B33" s="607"/>
      <c r="C33" s="607"/>
      <c r="D33" s="607"/>
      <c r="E33" s="607"/>
      <c r="F33" s="607"/>
      <c r="G33" s="607"/>
      <c r="H33" s="607"/>
      <c r="I33" s="607"/>
      <c r="J33" s="607"/>
      <c r="K33" s="607"/>
      <c r="L33" s="608"/>
      <c r="M33" s="345">
        <f t="shared" ref="M33" si="18">SUM(M29:M32)</f>
        <v>0</v>
      </c>
      <c r="N33" s="345">
        <f t="shared" ref="N33" si="19">SUM(N29:N32)</f>
        <v>0</v>
      </c>
      <c r="O33" s="345">
        <f t="shared" si="6"/>
        <v>0</v>
      </c>
      <c r="P33" s="345">
        <f t="shared" si="7"/>
        <v>0</v>
      </c>
      <c r="Q33" s="345">
        <f t="shared" ref="Q33" si="20">SUM(Q29:Q32)</f>
        <v>0</v>
      </c>
      <c r="R33" s="345">
        <f t="shared" ref="R33" si="21">SUM(R29:R32)</f>
        <v>0</v>
      </c>
      <c r="S33" s="345">
        <f t="shared" si="8"/>
        <v>0</v>
      </c>
      <c r="T33" s="345">
        <f t="shared" si="9"/>
        <v>0</v>
      </c>
      <c r="U33" s="345">
        <f t="shared" ref="U33" si="22">SUM(U29:U32)</f>
        <v>0</v>
      </c>
      <c r="V33" s="345">
        <f t="shared" ref="V33" si="23">SUM(V29:V32)</f>
        <v>21.7</v>
      </c>
      <c r="W33" s="345">
        <f t="shared" si="10"/>
        <v>21.7</v>
      </c>
      <c r="X33" s="345">
        <f t="shared" si="11"/>
        <v>0</v>
      </c>
      <c r="Y33" s="345">
        <f t="shared" ref="Y33" si="24">SUM(Y29:Y32)</f>
        <v>0</v>
      </c>
      <c r="Z33" s="345">
        <f t="shared" ref="Z33" si="25">SUM(Z29:Z32)</f>
        <v>0</v>
      </c>
      <c r="AA33" s="345">
        <f t="shared" si="12"/>
        <v>0</v>
      </c>
      <c r="AB33" s="345">
        <f t="shared" si="13"/>
        <v>0</v>
      </c>
      <c r="AC33" s="345">
        <f t="shared" ref="AC33" si="26">SUM(AC29:AC32)</f>
        <v>0</v>
      </c>
      <c r="AD33" s="345">
        <f t="shared" ref="AD33" si="27">SUM(AD29:AD32)</f>
        <v>21.7</v>
      </c>
      <c r="AE33" s="345">
        <f t="shared" si="16"/>
        <v>21.7</v>
      </c>
      <c r="AF33" s="345">
        <f t="shared" si="17"/>
        <v>0</v>
      </c>
    </row>
    <row r="34" spans="1:32" ht="34.5" customHeight="1">
      <c r="A34" s="609" t="s">
        <v>51</v>
      </c>
      <c r="B34" s="610"/>
      <c r="C34" s="610"/>
      <c r="D34" s="610"/>
      <c r="E34" s="610"/>
      <c r="F34" s="610"/>
      <c r="G34" s="610"/>
      <c r="H34" s="610"/>
      <c r="I34" s="610"/>
      <c r="J34" s="610"/>
      <c r="K34" s="610"/>
      <c r="L34" s="611"/>
      <c r="M34" s="127">
        <f>IF($AC$33=0,0,M33/$AC$33*100)</f>
        <v>0</v>
      </c>
      <c r="N34" s="127">
        <f>IF($AD$33=0,0,N33/$AD$33*100)</f>
        <v>0</v>
      </c>
      <c r="O34" s="127"/>
      <c r="P34" s="127"/>
      <c r="Q34" s="127">
        <f>IF($AC$33=0,0,Q33/$AC$33*100)</f>
        <v>0</v>
      </c>
      <c r="R34" s="127">
        <f>IF($AD$33=0,0,R33/$AD$33*100)</f>
        <v>0</v>
      </c>
      <c r="S34" s="127"/>
      <c r="T34" s="127"/>
      <c r="U34" s="127">
        <f>IF($AC$33=0,0,U33/$AC$33*100)</f>
        <v>0</v>
      </c>
      <c r="V34" s="127">
        <f>IF($AD$33=0,0,V33/$AD$33*100)</f>
        <v>100</v>
      </c>
      <c r="W34" s="127">
        <f>IF($AD$33=0,0,W33/$AD$33*100)</f>
        <v>100</v>
      </c>
      <c r="X34" s="127"/>
      <c r="Y34" s="127">
        <f>IF($AC$33=0,0,Y33/$AC$33*100)</f>
        <v>0</v>
      </c>
      <c r="Z34" s="127">
        <f>IF($AD$33=0,0,Z33/$AD$33*100)</f>
        <v>0</v>
      </c>
      <c r="AA34" s="127"/>
      <c r="AB34" s="127"/>
      <c r="AC34" s="127">
        <f>SUM(M34,Q34,U34,Y34)</f>
        <v>0</v>
      </c>
      <c r="AD34" s="127">
        <f>SUM(N34,R34,V34,Z34)</f>
        <v>100</v>
      </c>
      <c r="AE34" s="127">
        <f>IF($AD$33=0,0,AE33/$AD$33*100)</f>
        <v>100</v>
      </c>
      <c r="AF34" s="127"/>
    </row>
    <row r="35" spans="1:32" ht="15" customHeight="1">
      <c r="A35" s="105"/>
      <c r="B35" s="105"/>
      <c r="C35" s="105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87"/>
      <c r="X35" s="87"/>
      <c r="Y35" s="87"/>
      <c r="Z35" s="87"/>
      <c r="AA35" s="87"/>
      <c r="AB35" s="87"/>
      <c r="AC35" s="87"/>
      <c r="AD35" s="87"/>
      <c r="AE35" s="87"/>
      <c r="AF35" s="87"/>
    </row>
    <row r="36" spans="1:32" ht="15" customHeight="1">
      <c r="A36" s="105"/>
      <c r="B36" s="105"/>
      <c r="C36" s="105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87"/>
      <c r="X36" s="87"/>
      <c r="Y36" s="87"/>
      <c r="Z36" s="87"/>
      <c r="AA36" s="87"/>
      <c r="AB36" s="87"/>
      <c r="AC36" s="87"/>
      <c r="AD36" s="87"/>
      <c r="AE36" s="87"/>
      <c r="AF36" s="87"/>
    </row>
    <row r="37" spans="1:32" s="46" customFormat="1" ht="31.5" customHeight="1">
      <c r="A37" s="101"/>
      <c r="B37" s="101"/>
      <c r="C37" s="101" t="s">
        <v>342</v>
      </c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</row>
    <row r="38" spans="1:32" s="47" customFormat="1" ht="20.25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107"/>
      <c r="L38" s="8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660" t="s">
        <v>319</v>
      </c>
      <c r="AE38" s="660"/>
      <c r="AF38" s="660"/>
    </row>
    <row r="39" spans="1:32" s="48" customFormat="1" ht="34.5" customHeight="1">
      <c r="A39" s="465" t="s">
        <v>47</v>
      </c>
      <c r="B39" s="586" t="s">
        <v>176</v>
      </c>
      <c r="C39" s="588"/>
      <c r="D39" s="466" t="s">
        <v>178</v>
      </c>
      <c r="E39" s="466"/>
      <c r="F39" s="466" t="s">
        <v>126</v>
      </c>
      <c r="G39" s="466"/>
      <c r="H39" s="466" t="s">
        <v>280</v>
      </c>
      <c r="I39" s="466"/>
      <c r="J39" s="466" t="s">
        <v>281</v>
      </c>
      <c r="K39" s="466"/>
      <c r="L39" s="466" t="s">
        <v>510</v>
      </c>
      <c r="M39" s="466"/>
      <c r="N39" s="466"/>
      <c r="O39" s="466"/>
      <c r="P39" s="466"/>
      <c r="Q39" s="466"/>
      <c r="R39" s="466"/>
      <c r="S39" s="466"/>
      <c r="T39" s="466"/>
      <c r="U39" s="466"/>
      <c r="V39" s="466" t="s">
        <v>177</v>
      </c>
      <c r="W39" s="466"/>
      <c r="X39" s="466"/>
      <c r="Y39" s="466"/>
      <c r="Z39" s="466"/>
      <c r="AA39" s="466" t="s">
        <v>283</v>
      </c>
      <c r="AB39" s="466"/>
      <c r="AC39" s="466"/>
      <c r="AD39" s="466"/>
      <c r="AE39" s="466"/>
      <c r="AF39" s="466"/>
    </row>
    <row r="40" spans="1:32" s="48" customFormat="1" ht="52.5" customHeight="1">
      <c r="A40" s="465"/>
      <c r="B40" s="644"/>
      <c r="C40" s="645"/>
      <c r="D40" s="466"/>
      <c r="E40" s="466"/>
      <c r="F40" s="466"/>
      <c r="G40" s="466"/>
      <c r="H40" s="466"/>
      <c r="I40" s="466"/>
      <c r="J40" s="466"/>
      <c r="K40" s="466"/>
      <c r="L40" s="466" t="s">
        <v>162</v>
      </c>
      <c r="M40" s="466"/>
      <c r="N40" s="466" t="s">
        <v>165</v>
      </c>
      <c r="O40" s="466"/>
      <c r="P40" s="466" t="s">
        <v>166</v>
      </c>
      <c r="Q40" s="466"/>
      <c r="R40" s="466"/>
      <c r="S40" s="466"/>
      <c r="T40" s="466"/>
      <c r="U40" s="466"/>
      <c r="V40" s="466"/>
      <c r="W40" s="466"/>
      <c r="X40" s="466"/>
      <c r="Y40" s="466"/>
      <c r="Z40" s="466"/>
      <c r="AA40" s="466"/>
      <c r="AB40" s="466"/>
      <c r="AC40" s="466"/>
      <c r="AD40" s="466"/>
      <c r="AE40" s="466"/>
      <c r="AF40" s="466"/>
    </row>
    <row r="41" spans="1:32" s="49" customFormat="1" ht="100.5" customHeight="1">
      <c r="A41" s="465"/>
      <c r="B41" s="589"/>
      <c r="C41" s="591"/>
      <c r="D41" s="466"/>
      <c r="E41" s="466"/>
      <c r="F41" s="466"/>
      <c r="G41" s="466"/>
      <c r="H41" s="466"/>
      <c r="I41" s="466"/>
      <c r="J41" s="466"/>
      <c r="K41" s="466"/>
      <c r="L41" s="466"/>
      <c r="M41" s="466"/>
      <c r="N41" s="466"/>
      <c r="O41" s="466"/>
      <c r="P41" s="466" t="s">
        <v>163</v>
      </c>
      <c r="Q41" s="466"/>
      <c r="R41" s="466" t="s">
        <v>164</v>
      </c>
      <c r="S41" s="466"/>
      <c r="T41" s="466" t="s">
        <v>437</v>
      </c>
      <c r="U41" s="466"/>
      <c r="V41" s="466"/>
      <c r="W41" s="466"/>
      <c r="X41" s="466"/>
      <c r="Y41" s="466"/>
      <c r="Z41" s="466"/>
      <c r="AA41" s="466"/>
      <c r="AB41" s="466"/>
      <c r="AC41" s="466"/>
      <c r="AD41" s="466"/>
      <c r="AE41" s="466"/>
      <c r="AF41" s="466"/>
    </row>
    <row r="42" spans="1:32" s="48" customFormat="1" ht="24" customHeight="1">
      <c r="A42" s="90">
        <v>1</v>
      </c>
      <c r="B42" s="553">
        <v>2</v>
      </c>
      <c r="C42" s="554"/>
      <c r="D42" s="466">
        <v>3</v>
      </c>
      <c r="E42" s="466"/>
      <c r="F42" s="466">
        <v>4</v>
      </c>
      <c r="G42" s="466"/>
      <c r="H42" s="466">
        <v>5</v>
      </c>
      <c r="I42" s="466"/>
      <c r="J42" s="466">
        <v>6</v>
      </c>
      <c r="K42" s="466"/>
      <c r="L42" s="553">
        <v>7</v>
      </c>
      <c r="M42" s="554"/>
      <c r="N42" s="553">
        <v>8</v>
      </c>
      <c r="O42" s="554"/>
      <c r="P42" s="466">
        <v>9</v>
      </c>
      <c r="Q42" s="466"/>
      <c r="R42" s="465">
        <v>10</v>
      </c>
      <c r="S42" s="465"/>
      <c r="T42" s="466">
        <v>11</v>
      </c>
      <c r="U42" s="466"/>
      <c r="V42" s="466">
        <v>12</v>
      </c>
      <c r="W42" s="466"/>
      <c r="X42" s="466"/>
      <c r="Y42" s="466"/>
      <c r="Z42" s="466"/>
      <c r="AA42" s="466">
        <v>13</v>
      </c>
      <c r="AB42" s="466"/>
      <c r="AC42" s="466"/>
      <c r="AD42" s="466"/>
      <c r="AE42" s="466"/>
      <c r="AF42" s="466"/>
    </row>
    <row r="43" spans="1:32" s="48" customFormat="1" ht="102" customHeight="1">
      <c r="A43" s="90">
        <v>1</v>
      </c>
      <c r="B43" s="668"/>
      <c r="C43" s="669"/>
      <c r="D43" s="655"/>
      <c r="E43" s="655"/>
      <c r="F43" s="568"/>
      <c r="G43" s="568"/>
      <c r="H43" s="661" t="s">
        <v>442</v>
      </c>
      <c r="I43" s="661"/>
      <c r="J43" s="661"/>
      <c r="K43" s="661"/>
      <c r="L43" s="548"/>
      <c r="M43" s="549"/>
      <c r="N43" s="548"/>
      <c r="O43" s="549"/>
      <c r="P43" s="661"/>
      <c r="Q43" s="661"/>
      <c r="R43" s="661"/>
      <c r="S43" s="661"/>
      <c r="T43" s="661"/>
      <c r="U43" s="661"/>
      <c r="V43" s="598"/>
      <c r="W43" s="598"/>
      <c r="X43" s="598"/>
      <c r="Y43" s="598"/>
      <c r="Z43" s="598"/>
      <c r="AA43" s="547"/>
      <c r="AB43" s="547"/>
      <c r="AC43" s="547"/>
      <c r="AD43" s="547"/>
      <c r="AE43" s="547"/>
      <c r="AF43" s="547"/>
    </row>
    <row r="44" spans="1:32" s="48" customFormat="1" ht="9.75" hidden="1" customHeight="1">
      <c r="A44" s="108"/>
      <c r="B44" s="666"/>
      <c r="C44" s="667"/>
      <c r="D44" s="655"/>
      <c r="E44" s="655"/>
      <c r="F44" s="568"/>
      <c r="G44" s="568"/>
      <c r="H44" s="568"/>
      <c r="I44" s="568"/>
      <c r="J44" s="568"/>
      <c r="K44" s="568"/>
      <c r="L44" s="560"/>
      <c r="M44" s="562"/>
      <c r="N44" s="560"/>
      <c r="O44" s="562"/>
      <c r="P44" s="568"/>
      <c r="Q44" s="568"/>
      <c r="R44" s="568"/>
      <c r="S44" s="568"/>
      <c r="T44" s="568"/>
      <c r="U44" s="568"/>
      <c r="V44" s="615"/>
      <c r="W44" s="615"/>
      <c r="X44" s="615"/>
      <c r="Y44" s="615"/>
      <c r="Z44" s="615"/>
      <c r="AA44" s="547"/>
      <c r="AB44" s="547"/>
      <c r="AC44" s="547"/>
      <c r="AD44" s="547"/>
      <c r="AE44" s="547"/>
      <c r="AF44" s="547"/>
    </row>
    <row r="45" spans="1:32" s="48" customFormat="1" ht="37.5" customHeight="1">
      <c r="A45" s="617" t="s">
        <v>50</v>
      </c>
      <c r="B45" s="618"/>
      <c r="C45" s="618"/>
      <c r="D45" s="618"/>
      <c r="E45" s="619"/>
      <c r="F45" s="571">
        <f>SUM(F43:F44)</f>
        <v>0</v>
      </c>
      <c r="G45" s="571"/>
      <c r="H45" s="571">
        <f>SUM(H43:H44)</f>
        <v>0</v>
      </c>
      <c r="I45" s="571"/>
      <c r="J45" s="571">
        <f>SUM(J43:J44)</f>
        <v>0</v>
      </c>
      <c r="K45" s="571"/>
      <c r="L45" s="571"/>
      <c r="M45" s="571"/>
      <c r="N45" s="571"/>
      <c r="O45" s="571"/>
      <c r="P45" s="571"/>
      <c r="Q45" s="571"/>
      <c r="R45" s="571"/>
      <c r="S45" s="571"/>
      <c r="T45" s="571"/>
      <c r="U45" s="571"/>
      <c r="V45" s="616"/>
      <c r="W45" s="616"/>
      <c r="X45" s="616"/>
      <c r="Y45" s="616"/>
      <c r="Z45" s="616"/>
      <c r="AA45" s="583"/>
      <c r="AB45" s="583"/>
      <c r="AC45" s="583"/>
      <c r="AD45" s="583"/>
      <c r="AE45" s="583"/>
      <c r="AF45" s="583"/>
    </row>
    <row r="46" spans="1:32" ht="15" customHeight="1">
      <c r="A46" s="105"/>
      <c r="B46" s="105"/>
      <c r="C46" s="105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87"/>
      <c r="X46" s="87"/>
      <c r="Y46" s="87"/>
      <c r="Z46" s="87"/>
      <c r="AA46" s="87"/>
      <c r="AB46" s="87"/>
      <c r="AC46" s="87"/>
      <c r="AD46" s="87"/>
      <c r="AE46" s="87"/>
      <c r="AF46" s="87"/>
    </row>
    <row r="47" spans="1:32" ht="15" customHeight="1">
      <c r="A47" s="105"/>
      <c r="B47" s="105"/>
      <c r="C47" s="105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87"/>
      <c r="X47" s="87"/>
      <c r="Y47" s="87"/>
      <c r="Z47" s="87"/>
      <c r="AA47" s="87"/>
      <c r="AB47" s="87"/>
      <c r="AC47" s="87"/>
      <c r="AD47" s="87"/>
      <c r="AE47" s="87"/>
      <c r="AF47" s="87"/>
    </row>
    <row r="48" spans="1:32" ht="15" customHeight="1">
      <c r="A48" s="105"/>
      <c r="B48" s="105"/>
      <c r="C48" s="105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87"/>
      <c r="X48" s="87"/>
      <c r="Y48" s="87"/>
      <c r="Z48" s="87"/>
      <c r="AA48" s="87"/>
      <c r="AB48" s="87"/>
      <c r="AC48" s="87"/>
      <c r="AD48" s="87"/>
      <c r="AE48" s="87"/>
      <c r="AF48" s="87"/>
    </row>
    <row r="49" spans="1:32" ht="15" customHeight="1">
      <c r="A49" s="105"/>
      <c r="B49" s="105"/>
      <c r="C49" s="105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87"/>
      <c r="X49" s="87"/>
      <c r="Y49" s="87"/>
      <c r="Z49" s="87"/>
      <c r="AA49" s="87"/>
      <c r="AB49" s="87"/>
      <c r="AC49" s="87"/>
      <c r="AD49" s="87"/>
      <c r="AE49" s="87"/>
      <c r="AF49" s="87"/>
    </row>
    <row r="50" spans="1:32" s="296" customFormat="1" ht="32.25" customHeight="1">
      <c r="A50" s="293"/>
      <c r="B50" s="483" t="s">
        <v>504</v>
      </c>
      <c r="C50" s="483"/>
      <c r="D50" s="483"/>
      <c r="E50" s="483"/>
      <c r="F50" s="483"/>
      <c r="G50" s="483"/>
      <c r="H50" s="294"/>
      <c r="I50" s="294"/>
      <c r="J50" s="294"/>
      <c r="K50" s="294"/>
      <c r="L50" s="294"/>
      <c r="M50" s="614" t="s">
        <v>161</v>
      </c>
      <c r="N50" s="614"/>
      <c r="O50" s="614"/>
      <c r="P50" s="614"/>
      <c r="Q50" s="614"/>
      <c r="R50" s="294"/>
      <c r="S50" s="294"/>
      <c r="T50" s="294"/>
      <c r="U50" s="294"/>
      <c r="V50" s="294"/>
      <c r="W50" s="483" t="s">
        <v>505</v>
      </c>
      <c r="X50" s="483"/>
      <c r="Y50" s="483"/>
      <c r="Z50" s="483"/>
      <c r="AA50" s="483"/>
      <c r="AB50" s="295"/>
      <c r="AC50" s="295"/>
      <c r="AD50" s="295"/>
      <c r="AE50" s="295"/>
      <c r="AF50" s="295"/>
    </row>
    <row r="51" spans="1:32" s="244" customFormat="1" ht="33.75" customHeight="1">
      <c r="B51" s="451" t="s">
        <v>65</v>
      </c>
      <c r="C51" s="451"/>
      <c r="D51" s="451"/>
      <c r="E51" s="451"/>
      <c r="F51" s="451"/>
      <c r="G51" s="451"/>
      <c r="H51" s="297"/>
      <c r="I51" s="297"/>
      <c r="J51" s="297"/>
      <c r="K51" s="297"/>
      <c r="L51" s="297"/>
      <c r="M51" s="451" t="s">
        <v>66</v>
      </c>
      <c r="N51" s="451"/>
      <c r="O51" s="451"/>
      <c r="P51" s="451"/>
      <c r="Q51" s="451"/>
      <c r="V51" s="245"/>
      <c r="W51" s="451" t="s">
        <v>93</v>
      </c>
      <c r="X51" s="451"/>
      <c r="Y51" s="451"/>
      <c r="Z51" s="451"/>
      <c r="AA51" s="451"/>
    </row>
    <row r="52" spans="1:32" s="216" customFormat="1">
      <c r="F52" s="221"/>
      <c r="G52" s="221"/>
      <c r="H52" s="221"/>
      <c r="I52" s="221"/>
      <c r="J52" s="221"/>
      <c r="K52" s="221"/>
      <c r="L52" s="221"/>
      <c r="Q52" s="221"/>
      <c r="R52" s="221"/>
      <c r="S52" s="221"/>
      <c r="T52" s="221"/>
      <c r="X52" s="221"/>
      <c r="Y52" s="221"/>
      <c r="Z52" s="221"/>
      <c r="AA52" s="221"/>
    </row>
    <row r="53" spans="1:32">
      <c r="C53" s="50"/>
      <c r="D53" s="50"/>
      <c r="E53" s="50"/>
      <c r="F53" s="50"/>
      <c r="G53" s="50"/>
      <c r="H53" s="50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0"/>
      <c r="V53" s="50"/>
    </row>
    <row r="54" spans="1:32" s="659" customFormat="1" ht="12.75">
      <c r="A54" s="658" t="s">
        <v>326</v>
      </c>
    </row>
    <row r="55" spans="1:32"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</row>
    <row r="56" spans="1:32">
      <c r="C56" s="52"/>
    </row>
    <row r="59" spans="1:32" ht="19.5">
      <c r="C59" s="53"/>
    </row>
    <row r="60" spans="1:32" ht="19.5">
      <c r="C60" s="53"/>
    </row>
    <row r="61" spans="1:32" ht="19.5">
      <c r="C61" s="53"/>
    </row>
    <row r="62" spans="1:32" ht="19.5">
      <c r="C62" s="53"/>
    </row>
    <row r="63" spans="1:32" ht="19.5">
      <c r="C63" s="53"/>
    </row>
    <row r="64" spans="1:32" ht="19.5">
      <c r="C64" s="53"/>
    </row>
    <row r="65" spans="3:3" ht="19.5">
      <c r="C65" s="53"/>
    </row>
  </sheetData>
  <mergeCells count="190">
    <mergeCell ref="AD1:AF1"/>
    <mergeCell ref="AA44:AF44"/>
    <mergeCell ref="AA45:AF45"/>
    <mergeCell ref="T26:T27"/>
    <mergeCell ref="V26:V27"/>
    <mergeCell ref="B25:L27"/>
    <mergeCell ref="D39:E41"/>
    <mergeCell ref="AD20:AF20"/>
    <mergeCell ref="AD24:AF24"/>
    <mergeCell ref="Q25:T25"/>
    <mergeCell ref="V39:Z41"/>
    <mergeCell ref="F44:G44"/>
    <mergeCell ref="F43:G43"/>
    <mergeCell ref="B44:C44"/>
    <mergeCell ref="R44:S44"/>
    <mergeCell ref="L43:M43"/>
    <mergeCell ref="N43:O43"/>
    <mergeCell ref="J43:K43"/>
    <mergeCell ref="R26:R27"/>
    <mergeCell ref="D43:E43"/>
    <mergeCell ref="B43:C43"/>
    <mergeCell ref="P43:Q43"/>
    <mergeCell ref="T43:U43"/>
    <mergeCell ref="R43:S43"/>
    <mergeCell ref="A54:XFD54"/>
    <mergeCell ref="AA39:AF41"/>
    <mergeCell ref="AD38:AF38"/>
    <mergeCell ref="W26:W27"/>
    <mergeCell ref="X26:X27"/>
    <mergeCell ref="AC26:AC27"/>
    <mergeCell ref="AA43:AF43"/>
    <mergeCell ref="AA42:AF42"/>
    <mergeCell ref="AD26:AD27"/>
    <mergeCell ref="H43:I43"/>
    <mergeCell ref="H44:I44"/>
    <mergeCell ref="J44:K44"/>
    <mergeCell ref="A25:A27"/>
    <mergeCell ref="AE26:AE27"/>
    <mergeCell ref="AF26:AF27"/>
    <mergeCell ref="Y25:AB25"/>
    <mergeCell ref="S26:S27"/>
    <mergeCell ref="D44:E44"/>
    <mergeCell ref="L44:M44"/>
    <mergeCell ref="R42:S42"/>
    <mergeCell ref="T42:U42"/>
    <mergeCell ref="N40:O41"/>
    <mergeCell ref="F39:G41"/>
    <mergeCell ref="F42:G42"/>
    <mergeCell ref="B39:C41"/>
    <mergeCell ref="L39:U39"/>
    <mergeCell ref="B28:L28"/>
    <mergeCell ref="J42:K42"/>
    <mergeCell ref="P41:Q41"/>
    <mergeCell ref="R41:S41"/>
    <mergeCell ref="B42:C42"/>
    <mergeCell ref="U26:U27"/>
    <mergeCell ref="A20:Q20"/>
    <mergeCell ref="L40:M41"/>
    <mergeCell ref="H39:I41"/>
    <mergeCell ref="H42:I42"/>
    <mergeCell ref="A34:L34"/>
    <mergeCell ref="A39:A41"/>
    <mergeCell ref="J39:K41"/>
    <mergeCell ref="L42:M42"/>
    <mergeCell ref="B29:L29"/>
    <mergeCell ref="D42:E42"/>
    <mergeCell ref="B31:L31"/>
    <mergeCell ref="U9:W9"/>
    <mergeCell ref="R7:T7"/>
    <mergeCell ref="X8:Z8"/>
    <mergeCell ref="R8:T8"/>
    <mergeCell ref="AD7:AF7"/>
    <mergeCell ref="AD8:AF8"/>
    <mergeCell ref="AA8:AC8"/>
    <mergeCell ref="AD9:AF9"/>
    <mergeCell ref="X9:Z9"/>
    <mergeCell ref="R9:T9"/>
    <mergeCell ref="B18:C18"/>
    <mergeCell ref="D17:G17"/>
    <mergeCell ref="A14:A16"/>
    <mergeCell ref="H14:O16"/>
    <mergeCell ref="M25:P25"/>
    <mergeCell ref="P26:P27"/>
    <mergeCell ref="M26:M27"/>
    <mergeCell ref="N26:N27"/>
    <mergeCell ref="H19:O19"/>
    <mergeCell ref="H17:O17"/>
    <mergeCell ref="A4:A5"/>
    <mergeCell ref="U7:W7"/>
    <mergeCell ref="U5:W5"/>
    <mergeCell ref="O26:O27"/>
    <mergeCell ref="B8:C8"/>
    <mergeCell ref="D8:F8"/>
    <mergeCell ref="D14:G16"/>
    <mergeCell ref="P14:Q16"/>
    <mergeCell ref="R14:Z14"/>
    <mergeCell ref="X5:Z5"/>
    <mergeCell ref="R6:T6"/>
    <mergeCell ref="U6:W6"/>
    <mergeCell ref="G4:Q5"/>
    <mergeCell ref="G6:Q6"/>
    <mergeCell ref="B4:C5"/>
    <mergeCell ref="D4:F5"/>
    <mergeCell ref="G7:Q7"/>
    <mergeCell ref="X6:Z6"/>
    <mergeCell ref="D6:F6"/>
    <mergeCell ref="A9:Q9"/>
    <mergeCell ref="B14:C16"/>
    <mergeCell ref="B17:C17"/>
    <mergeCell ref="D18:G18"/>
    <mergeCell ref="D19:G19"/>
    <mergeCell ref="D7:F7"/>
    <mergeCell ref="B6:C6"/>
    <mergeCell ref="B7:C7"/>
    <mergeCell ref="AD4:AF5"/>
    <mergeCell ref="AA4:AC5"/>
    <mergeCell ref="R4:Z4"/>
    <mergeCell ref="R5:T5"/>
    <mergeCell ref="G8:Q8"/>
    <mergeCell ref="U8:W8"/>
    <mergeCell ref="X7:Z7"/>
    <mergeCell ref="AD6:AF6"/>
    <mergeCell ref="AA7:AC7"/>
    <mergeCell ref="AA6:AC6"/>
    <mergeCell ref="AA26:AA27"/>
    <mergeCell ref="AB26:AB27"/>
    <mergeCell ref="AC25:AF25"/>
    <mergeCell ref="U25:X25"/>
    <mergeCell ref="AA9:AC9"/>
    <mergeCell ref="Z24:AB24"/>
    <mergeCell ref="X15:Z16"/>
    <mergeCell ref="AA20:AC20"/>
    <mergeCell ref="AA19:AC19"/>
    <mergeCell ref="X19:Z19"/>
    <mergeCell ref="X17:Z17"/>
    <mergeCell ref="U17:W17"/>
    <mergeCell ref="U15:W16"/>
    <mergeCell ref="AD17:AF17"/>
    <mergeCell ref="AD18:AF18"/>
    <mergeCell ref="AD19:AF19"/>
    <mergeCell ref="U20:W20"/>
    <mergeCell ref="AD14:AF16"/>
    <mergeCell ref="AA14:AC16"/>
    <mergeCell ref="U18:W18"/>
    <mergeCell ref="U19:W19"/>
    <mergeCell ref="X20:Z20"/>
    <mergeCell ref="AA17:AC17"/>
    <mergeCell ref="AA18:AC18"/>
    <mergeCell ref="B51:G51"/>
    <mergeCell ref="W51:AA51"/>
    <mergeCell ref="M50:Q50"/>
    <mergeCell ref="M51:Q51"/>
    <mergeCell ref="V44:Z44"/>
    <mergeCell ref="R45:S45"/>
    <mergeCell ref="H45:I45"/>
    <mergeCell ref="L45:M45"/>
    <mergeCell ref="N45:O45"/>
    <mergeCell ref="B50:G50"/>
    <mergeCell ref="W50:AA50"/>
    <mergeCell ref="T45:U45"/>
    <mergeCell ref="V45:Z45"/>
    <mergeCell ref="J45:K45"/>
    <mergeCell ref="P45:Q45"/>
    <mergeCell ref="F45:G45"/>
    <mergeCell ref="A45:E45"/>
    <mergeCell ref="T44:U44"/>
    <mergeCell ref="R15:T16"/>
    <mergeCell ref="R18:T18"/>
    <mergeCell ref="V43:Z43"/>
    <mergeCell ref="N42:O42"/>
    <mergeCell ref="R17:T17"/>
    <mergeCell ref="P42:Q42"/>
    <mergeCell ref="P44:Q44"/>
    <mergeCell ref="V42:Z42"/>
    <mergeCell ref="T41:U41"/>
    <mergeCell ref="R20:T20"/>
    <mergeCell ref="N44:O44"/>
    <mergeCell ref="H18:O18"/>
    <mergeCell ref="P40:U40"/>
    <mergeCell ref="X18:Z18"/>
    <mergeCell ref="Y26:Y27"/>
    <mergeCell ref="Z26:Z27"/>
    <mergeCell ref="R19:T19"/>
    <mergeCell ref="P18:Q18"/>
    <mergeCell ref="P19:Q19"/>
    <mergeCell ref="Q26:Q27"/>
    <mergeCell ref="P17:Q17"/>
    <mergeCell ref="A33:L33"/>
    <mergeCell ref="B32:L32"/>
    <mergeCell ref="B19:C19"/>
  </mergeCells>
  <phoneticPr fontId="3" type="noConversion"/>
  <printOptions horizontalCentered="1"/>
  <pageMargins left="0.59055118110236227" right="0.59055118110236227" top="0.78740157480314965" bottom="0.59055118110236227" header="0" footer="0"/>
  <pageSetup paperSize="9" scale="32" fitToHeight="3" orientation="landscape" verticalDpi="1200" r:id="rId1"/>
  <headerFooter alignWithMargins="0"/>
  <ignoredErrors>
    <ignoredError sqref="AF34 V9:W9 F45:K45 Y9:Z9" formulaRange="1"/>
    <ignoredError sqref="AA34:AB34 O34 P34 S34:T34 X34" evalError="1" formulaRange="1"/>
    <ignoredError sqref="AC34:AD34 AE7:AF7" evalError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8"/>
  <sheetViews>
    <sheetView view="pageBreakPreview" zoomScale="75" zoomScaleNormal="75" zoomScaleSheetLayoutView="75" workbookViewId="0">
      <selection activeCell="F22" sqref="F22"/>
    </sheetView>
  </sheetViews>
  <sheetFormatPr defaultRowHeight="12.75"/>
  <cols>
    <col min="1" max="1" width="39.42578125" customWidth="1"/>
    <col min="2" max="2" width="12.85546875" customWidth="1"/>
    <col min="3" max="3" width="19.7109375" customWidth="1"/>
    <col min="4" max="4" width="19" customWidth="1"/>
    <col min="5" max="6" width="18.140625" customWidth="1"/>
    <col min="7" max="7" width="18.28515625" customWidth="1"/>
    <col min="8" max="8" width="18.7109375" customWidth="1"/>
  </cols>
  <sheetData>
    <row r="2" spans="1:8" ht="31.5" customHeight="1">
      <c r="G2" s="677" t="s">
        <v>350</v>
      </c>
      <c r="H2" s="677"/>
    </row>
    <row r="3" spans="1:8" ht="32.25" customHeight="1">
      <c r="A3" s="678" t="s">
        <v>391</v>
      </c>
      <c r="B3" s="678"/>
      <c r="C3" s="678"/>
      <c r="D3" s="678"/>
      <c r="E3" s="678"/>
      <c r="F3" s="678"/>
      <c r="G3" s="678"/>
      <c r="H3" s="678"/>
    </row>
    <row r="4" spans="1:8" ht="28.5" customHeight="1">
      <c r="A4" s="679" t="s">
        <v>455</v>
      </c>
      <c r="B4" s="679"/>
      <c r="C4" s="679"/>
      <c r="D4" s="679"/>
      <c r="E4" s="679"/>
      <c r="F4" s="679"/>
      <c r="G4" s="679"/>
      <c r="H4" s="679"/>
    </row>
    <row r="5" spans="1:8" ht="45.75" customHeight="1">
      <c r="A5" s="680" t="s">
        <v>155</v>
      </c>
      <c r="B5" s="536" t="s">
        <v>18</v>
      </c>
      <c r="C5" s="536" t="s">
        <v>392</v>
      </c>
      <c r="D5" s="536"/>
      <c r="E5" s="682" t="s">
        <v>510</v>
      </c>
      <c r="F5" s="682"/>
      <c r="G5" s="682"/>
      <c r="H5" s="682"/>
    </row>
    <row r="6" spans="1:8" ht="65.25" customHeight="1">
      <c r="A6" s="681"/>
      <c r="B6" s="536"/>
      <c r="C6" s="365" t="s">
        <v>511</v>
      </c>
      <c r="D6" s="365" t="s">
        <v>512</v>
      </c>
      <c r="E6" s="365" t="s">
        <v>146</v>
      </c>
      <c r="F6" s="365" t="s">
        <v>142</v>
      </c>
      <c r="G6" s="11" t="s">
        <v>152</v>
      </c>
      <c r="H6" s="11" t="s">
        <v>153</v>
      </c>
    </row>
    <row r="7" spans="1:8" ht="30" customHeight="1">
      <c r="A7" s="132">
        <v>1</v>
      </c>
      <c r="B7" s="365">
        <v>2</v>
      </c>
      <c r="C7" s="132">
        <v>3</v>
      </c>
      <c r="D7" s="365">
        <v>4</v>
      </c>
      <c r="E7" s="132">
        <v>5</v>
      </c>
      <c r="F7" s="365">
        <v>6</v>
      </c>
      <c r="G7" s="132">
        <v>7</v>
      </c>
      <c r="H7" s="365">
        <v>8</v>
      </c>
    </row>
    <row r="8" spans="1:8" ht="28.5" customHeight="1">
      <c r="A8" s="670" t="s">
        <v>334</v>
      </c>
      <c r="B8" s="671"/>
      <c r="C8" s="671"/>
      <c r="D8" s="671"/>
      <c r="E8" s="671"/>
      <c r="F8" s="671"/>
      <c r="G8" s="671"/>
      <c r="H8" s="672"/>
    </row>
    <row r="9" spans="1:8" ht="51" customHeight="1">
      <c r="A9" s="165" t="s">
        <v>463</v>
      </c>
      <c r="B9" s="298">
        <v>6000</v>
      </c>
      <c r="C9" s="408">
        <f>SUM(C11:C12)</f>
        <v>1</v>
      </c>
      <c r="D9" s="408">
        <f t="shared" ref="D9:F9" si="0">SUM(D11:D12)</f>
        <v>0</v>
      </c>
      <c r="E9" s="408">
        <f t="shared" si="0"/>
        <v>0</v>
      </c>
      <c r="F9" s="408">
        <f t="shared" si="0"/>
        <v>0</v>
      </c>
      <c r="G9" s="408">
        <f t="shared" ref="G9" si="1">F9-E9</f>
        <v>0</v>
      </c>
      <c r="H9" s="408">
        <f t="shared" ref="H9" si="2">IF(E9=0,0,F9/E9*100)</f>
        <v>0</v>
      </c>
    </row>
    <row r="10" spans="1:8" ht="39.75" customHeight="1">
      <c r="A10" s="673" t="s">
        <v>335</v>
      </c>
      <c r="B10" s="674"/>
      <c r="C10" s="674"/>
      <c r="D10" s="674"/>
      <c r="E10" s="674"/>
      <c r="F10" s="674"/>
      <c r="G10" s="674"/>
      <c r="H10" s="675"/>
    </row>
    <row r="11" spans="1:8" ht="51" customHeight="1">
      <c r="A11" s="58" t="s">
        <v>431</v>
      </c>
      <c r="B11" s="166">
        <v>6010</v>
      </c>
      <c r="C11" s="177">
        <v>1</v>
      </c>
      <c r="D11" s="177"/>
      <c r="E11" s="177">
        <f>'Розшифровка до Статутного'!D7</f>
        <v>0</v>
      </c>
      <c r="F11" s="177"/>
      <c r="G11" s="177">
        <f t="shared" ref="G11" si="3">F11-E11</f>
        <v>0</v>
      </c>
      <c r="H11" s="177">
        <f t="shared" ref="H11" si="4">IF(E11=0,0,F11/E11*100)</f>
        <v>0</v>
      </c>
    </row>
    <row r="12" spans="1:8" ht="51" customHeight="1">
      <c r="A12" s="58" t="s">
        <v>336</v>
      </c>
      <c r="B12" s="167">
        <v>6020</v>
      </c>
      <c r="C12" s="177">
        <f>'Розшифровка до Статутного'!C11</f>
        <v>0</v>
      </c>
      <c r="D12" s="177">
        <f>'Розшифровка до Статутного'!E11</f>
        <v>0</v>
      </c>
      <c r="E12" s="177">
        <f>'Розшифровка до Статутного'!D11</f>
        <v>0</v>
      </c>
      <c r="F12" s="177">
        <f>'Розшифровка до Статутного'!E11</f>
        <v>0</v>
      </c>
      <c r="G12" s="177">
        <f t="shared" ref="G12" si="5">F12-E12</f>
        <v>0</v>
      </c>
      <c r="H12" s="177">
        <f t="shared" ref="H12" si="6">IF(E12=0,0,F12/E12*100)</f>
        <v>0</v>
      </c>
    </row>
    <row r="13" spans="1:8" ht="35.25" customHeight="1">
      <c r="A13" s="98"/>
      <c r="B13" s="109"/>
      <c r="C13" s="110"/>
      <c r="D13" s="110"/>
      <c r="E13" s="110"/>
      <c r="F13" s="110"/>
      <c r="G13" s="110"/>
      <c r="H13" s="111"/>
    </row>
    <row r="14" spans="1:8" s="256" customFormat="1" ht="26.25" customHeight="1">
      <c r="A14" s="676" t="s">
        <v>504</v>
      </c>
      <c r="B14" s="676"/>
      <c r="C14" s="527" t="s">
        <v>432</v>
      </c>
      <c r="D14" s="527"/>
      <c r="E14" s="282"/>
      <c r="F14" s="499" t="s">
        <v>505</v>
      </c>
      <c r="G14" s="499"/>
    </row>
    <row r="15" spans="1:8" s="299" customFormat="1" ht="15.75">
      <c r="A15" s="364" t="s">
        <v>65</v>
      </c>
      <c r="B15" s="273"/>
      <c r="C15" s="495" t="s">
        <v>66</v>
      </c>
      <c r="D15" s="495"/>
      <c r="E15" s="273"/>
      <c r="F15" s="496" t="s">
        <v>174</v>
      </c>
      <c r="G15" s="496"/>
      <c r="H15" s="274"/>
    </row>
    <row r="16" spans="1:8">
      <c r="A16" s="407"/>
      <c r="B16" s="407"/>
      <c r="C16" s="407"/>
      <c r="D16" s="407"/>
      <c r="E16" s="407"/>
      <c r="F16" s="407"/>
      <c r="G16" s="407"/>
      <c r="H16" s="407"/>
    </row>
    <row r="17" spans="1:8">
      <c r="A17" s="54"/>
      <c r="B17" s="54"/>
      <c r="C17" s="54"/>
      <c r="D17" s="54"/>
      <c r="E17" s="54"/>
      <c r="F17" s="54"/>
      <c r="G17" s="54"/>
      <c r="H17" s="54"/>
    </row>
    <row r="18" spans="1:8" ht="3" customHeight="1">
      <c r="A18" s="54"/>
      <c r="B18" s="54"/>
      <c r="C18" s="54"/>
      <c r="D18" s="54"/>
      <c r="E18" s="54"/>
      <c r="F18" s="54"/>
      <c r="G18" s="54"/>
      <c r="H18" s="54"/>
    </row>
  </sheetData>
  <mergeCells count="14">
    <mergeCell ref="G2:H2"/>
    <mergeCell ref="A3:H3"/>
    <mergeCell ref="A4:H4"/>
    <mergeCell ref="A5:A6"/>
    <mergeCell ref="B5:B6"/>
    <mergeCell ref="C5:D5"/>
    <mergeCell ref="E5:H5"/>
    <mergeCell ref="A8:H8"/>
    <mergeCell ref="A10:H10"/>
    <mergeCell ref="C15:D15"/>
    <mergeCell ref="F14:G14"/>
    <mergeCell ref="F15:G15"/>
    <mergeCell ref="C14:D14"/>
    <mergeCell ref="A14:B14"/>
  </mergeCells>
  <printOptions horizontalCentered="1"/>
  <pageMargins left="0.59055118110236227" right="0.59055118110236227" top="0.78740157480314965" bottom="0.59055118110236227" header="0" footer="0"/>
  <pageSetup paperSize="9" scale="83" orientation="landscape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40"/>
  <sheetViews>
    <sheetView tabSelected="1" view="pageBreakPreview" zoomScale="80" zoomScaleSheetLayoutView="80" workbookViewId="0">
      <selection activeCell="T15" sqref="T15"/>
    </sheetView>
  </sheetViews>
  <sheetFormatPr defaultColWidth="9.140625" defaultRowHeight="18.75"/>
  <cols>
    <col min="1" max="1" width="62.42578125" style="2" customWidth="1"/>
    <col min="2" max="2" width="12.5703125" style="112" customWidth="1"/>
    <col min="3" max="3" width="14.85546875" style="129" customWidth="1"/>
    <col min="4" max="4" width="16.140625" style="112" customWidth="1"/>
    <col min="5" max="5" width="16.7109375" style="112" customWidth="1"/>
    <col min="6" max="6" width="15" style="112" customWidth="1"/>
    <col min="7" max="7" width="15.5703125" style="112" customWidth="1"/>
    <col min="8" max="16384" width="9.140625" style="2"/>
  </cols>
  <sheetData>
    <row r="2" spans="1:8" ht="33.75" customHeight="1">
      <c r="A2" s="513" t="s">
        <v>420</v>
      </c>
      <c r="B2" s="513"/>
      <c r="C2" s="513"/>
      <c r="D2" s="513"/>
      <c r="E2" s="513"/>
      <c r="F2" s="513"/>
      <c r="G2" s="513"/>
    </row>
    <row r="3" spans="1:8" ht="28.5" customHeight="1">
      <c r="A3" s="113"/>
      <c r="B3" s="9"/>
      <c r="C3" s="9"/>
      <c r="D3" s="113"/>
      <c r="E3" s="113"/>
      <c r="F3" s="113"/>
      <c r="G3" s="300" t="s">
        <v>455</v>
      </c>
    </row>
    <row r="4" spans="1:8" ht="60" customHeight="1">
      <c r="A4" s="162" t="s">
        <v>155</v>
      </c>
      <c r="B4" s="149" t="s">
        <v>18</v>
      </c>
      <c r="C4" s="149" t="s">
        <v>513</v>
      </c>
      <c r="D4" s="149" t="s">
        <v>514</v>
      </c>
      <c r="E4" s="149" t="s">
        <v>515</v>
      </c>
      <c r="F4" s="149" t="s">
        <v>433</v>
      </c>
      <c r="G4" s="406" t="s">
        <v>453</v>
      </c>
    </row>
    <row r="5" spans="1:8" ht="23.25" customHeight="1">
      <c r="A5" s="162">
        <v>1</v>
      </c>
      <c r="B5" s="149">
        <v>2</v>
      </c>
      <c r="C5" s="149">
        <v>3</v>
      </c>
      <c r="D5" s="149">
        <v>4</v>
      </c>
      <c r="E5" s="149">
        <v>5</v>
      </c>
      <c r="F5" s="149">
        <v>6</v>
      </c>
      <c r="G5" s="149">
        <v>7</v>
      </c>
    </row>
    <row r="6" spans="1:8" s="60" customFormat="1" ht="44.25" customHeight="1">
      <c r="A6" s="323" t="s">
        <v>402</v>
      </c>
      <c r="B6" s="404">
        <v>6000</v>
      </c>
      <c r="C6" s="405">
        <f t="shared" ref="C6:D6" si="0">C7+C11</f>
        <v>1</v>
      </c>
      <c r="D6" s="405">
        <f t="shared" si="0"/>
        <v>0</v>
      </c>
      <c r="E6" s="405">
        <f>E7+E11</f>
        <v>0</v>
      </c>
      <c r="F6" s="405">
        <f>E6-D6</f>
        <v>0</v>
      </c>
      <c r="G6" s="405">
        <f>IF(D6=0,0,E6/D6*100)</f>
        <v>0</v>
      </c>
      <c r="H6" s="329"/>
    </row>
    <row r="7" spans="1:8" s="402" customFormat="1" ht="27.75" customHeight="1">
      <c r="A7" s="328" t="s">
        <v>403</v>
      </c>
      <c r="B7" s="326">
        <v>6010</v>
      </c>
      <c r="C7" s="327">
        <f>SUM(C8:C10)</f>
        <v>1</v>
      </c>
      <c r="D7" s="327">
        <f t="shared" ref="D7:E7" si="1">SUM(D8:D10)</f>
        <v>0</v>
      </c>
      <c r="E7" s="327">
        <f t="shared" si="1"/>
        <v>0</v>
      </c>
      <c r="F7" s="327">
        <f t="shared" ref="F7:F14" si="2">E7-D7</f>
        <v>0</v>
      </c>
      <c r="G7" s="327">
        <f t="shared" ref="G7:G14" si="3">IF(D7=0,0,E7/D7*100)</f>
        <v>0</v>
      </c>
      <c r="H7" s="401"/>
    </row>
    <row r="8" spans="1:8" ht="18" customHeight="1">
      <c r="A8" s="400" t="s">
        <v>503</v>
      </c>
      <c r="B8" s="324"/>
      <c r="C8" s="176">
        <v>1</v>
      </c>
      <c r="D8" s="176"/>
      <c r="E8" s="176"/>
      <c r="F8" s="176">
        <f t="shared" si="2"/>
        <v>0</v>
      </c>
      <c r="G8" s="176">
        <f t="shared" si="3"/>
        <v>0</v>
      </c>
      <c r="H8" s="325"/>
    </row>
    <row r="9" spans="1:8" ht="20.25" hidden="1" customHeight="1">
      <c r="A9" s="400"/>
      <c r="B9" s="324"/>
      <c r="C9" s="176"/>
      <c r="D9" s="176"/>
      <c r="E9" s="176"/>
      <c r="F9" s="176">
        <f t="shared" si="2"/>
        <v>0</v>
      </c>
      <c r="G9" s="176">
        <f t="shared" si="3"/>
        <v>0</v>
      </c>
      <c r="H9" s="325"/>
    </row>
    <row r="10" spans="1:8" ht="20.25" hidden="1" customHeight="1">
      <c r="A10" s="403"/>
      <c r="B10" s="324"/>
      <c r="C10" s="176"/>
      <c r="D10" s="176"/>
      <c r="E10" s="176"/>
      <c r="F10" s="176">
        <f t="shared" si="2"/>
        <v>0</v>
      </c>
      <c r="G10" s="176">
        <f t="shared" si="3"/>
        <v>0</v>
      </c>
      <c r="H10" s="325"/>
    </row>
    <row r="11" spans="1:8" s="402" customFormat="1" ht="27.75" hidden="1" customHeight="1">
      <c r="A11" s="328" t="s">
        <v>404</v>
      </c>
      <c r="B11" s="326">
        <v>6020</v>
      </c>
      <c r="C11" s="327">
        <f>SUM(C12:C14)</f>
        <v>0</v>
      </c>
      <c r="D11" s="327">
        <f t="shared" ref="D11" si="4">SUM(D12:D14)</f>
        <v>0</v>
      </c>
      <c r="E11" s="327">
        <f t="shared" ref="E11" si="5">SUM(E12:E14)</f>
        <v>0</v>
      </c>
      <c r="F11" s="327">
        <f t="shared" si="2"/>
        <v>0</v>
      </c>
      <c r="G11" s="327">
        <f t="shared" si="3"/>
        <v>0</v>
      </c>
      <c r="H11" s="401"/>
    </row>
    <row r="12" spans="1:8" ht="20.25" hidden="1" customHeight="1">
      <c r="A12" s="400"/>
      <c r="B12" s="324"/>
      <c r="C12" s="176"/>
      <c r="D12" s="176"/>
      <c r="E12" s="176"/>
      <c r="F12" s="176">
        <f t="shared" si="2"/>
        <v>0</v>
      </c>
      <c r="G12" s="176">
        <f t="shared" si="3"/>
        <v>0</v>
      </c>
      <c r="H12" s="325"/>
    </row>
    <row r="13" spans="1:8" ht="20.25" hidden="1" customHeight="1">
      <c r="A13" s="400"/>
      <c r="B13" s="324"/>
      <c r="C13" s="176"/>
      <c r="D13" s="176"/>
      <c r="E13" s="176"/>
      <c r="F13" s="176">
        <f t="shared" si="2"/>
        <v>0</v>
      </c>
      <c r="G13" s="176">
        <f t="shared" si="3"/>
        <v>0</v>
      </c>
      <c r="H13" s="325"/>
    </row>
    <row r="14" spans="1:8" ht="20.25" hidden="1" customHeight="1">
      <c r="A14" s="403"/>
      <c r="B14" s="324"/>
      <c r="C14" s="176"/>
      <c r="D14" s="176"/>
      <c r="E14" s="176"/>
      <c r="F14" s="176">
        <f t="shared" si="2"/>
        <v>0</v>
      </c>
      <c r="G14" s="176">
        <f t="shared" si="3"/>
        <v>0</v>
      </c>
      <c r="H14" s="325"/>
    </row>
    <row r="15" spans="1:8">
      <c r="A15" s="335"/>
      <c r="B15" s="336"/>
      <c r="C15" s="336"/>
      <c r="D15" s="337"/>
      <c r="E15" s="337"/>
      <c r="F15" s="338"/>
      <c r="G15" s="338"/>
      <c r="H15" s="325"/>
    </row>
    <row r="16" spans="1:8">
      <c r="A16" s="335"/>
      <c r="B16" s="336"/>
      <c r="C16" s="336"/>
      <c r="D16" s="337"/>
      <c r="E16" s="337"/>
      <c r="F16" s="338"/>
      <c r="G16" s="338"/>
      <c r="H16" s="325"/>
    </row>
    <row r="17" spans="1:8" s="264" customFormat="1" ht="26.25" customHeight="1">
      <c r="A17" s="330" t="s">
        <v>504</v>
      </c>
      <c r="B17" s="331"/>
      <c r="C17" s="331"/>
      <c r="D17" s="332" t="s">
        <v>80</v>
      </c>
      <c r="E17" s="684" t="s">
        <v>505</v>
      </c>
      <c r="F17" s="684"/>
      <c r="G17" s="684"/>
      <c r="H17" s="443"/>
    </row>
    <row r="18" spans="1:8" s="301" customFormat="1">
      <c r="A18" s="333" t="s">
        <v>361</v>
      </c>
      <c r="B18" s="334"/>
      <c r="C18" s="334"/>
      <c r="D18" s="333" t="s">
        <v>367</v>
      </c>
      <c r="E18" s="333"/>
      <c r="F18" s="683" t="s">
        <v>174</v>
      </c>
      <c r="G18" s="683"/>
      <c r="H18" s="325"/>
    </row>
    <row r="19" spans="1:8">
      <c r="A19" s="116"/>
      <c r="B19" s="117"/>
      <c r="C19" s="117"/>
      <c r="D19" s="118"/>
      <c r="E19" s="119"/>
      <c r="F19" s="119"/>
      <c r="G19" s="119"/>
    </row>
    <row r="20" spans="1:8">
      <c r="A20" s="116"/>
      <c r="B20" s="117"/>
      <c r="C20" s="117"/>
      <c r="D20" s="118"/>
      <c r="E20" s="119"/>
      <c r="F20" s="119"/>
      <c r="G20" s="119"/>
    </row>
    <row r="21" spans="1:8">
      <c r="A21" s="116"/>
      <c r="B21" s="117"/>
      <c r="C21" s="117"/>
      <c r="D21" s="118"/>
      <c r="E21" s="119"/>
      <c r="F21" s="119"/>
      <c r="G21" s="119"/>
    </row>
    <row r="22" spans="1:8">
      <c r="A22" s="116"/>
      <c r="B22" s="117"/>
      <c r="C22" s="117"/>
      <c r="D22" s="118"/>
      <c r="E22" s="119"/>
      <c r="F22" s="119"/>
      <c r="G22" s="119"/>
    </row>
    <row r="23" spans="1:8">
      <c r="A23" s="116"/>
      <c r="B23" s="117"/>
      <c r="C23" s="117"/>
      <c r="D23" s="118"/>
      <c r="E23" s="119"/>
      <c r="F23" s="119"/>
      <c r="G23" s="119"/>
    </row>
    <row r="24" spans="1:8">
      <c r="A24" s="116"/>
      <c r="B24" s="117"/>
      <c r="C24" s="117"/>
      <c r="D24" s="118"/>
      <c r="E24" s="119"/>
      <c r="F24" s="119"/>
      <c r="G24" s="119"/>
    </row>
    <row r="25" spans="1:8">
      <c r="A25" s="116"/>
      <c r="B25" s="117"/>
      <c r="C25" s="117"/>
      <c r="D25" s="118"/>
      <c r="E25" s="119"/>
      <c r="F25" s="119"/>
      <c r="G25" s="119"/>
    </row>
    <row r="26" spans="1:8">
      <c r="A26" s="116"/>
      <c r="B26" s="117"/>
      <c r="C26" s="117"/>
      <c r="D26" s="118"/>
      <c r="E26" s="119"/>
      <c r="F26" s="119"/>
      <c r="G26" s="119"/>
    </row>
    <row r="27" spans="1:8">
      <c r="A27" s="116"/>
      <c r="B27" s="117"/>
      <c r="C27" s="117"/>
      <c r="D27" s="118"/>
      <c r="E27" s="119"/>
      <c r="F27" s="119"/>
      <c r="G27" s="119"/>
    </row>
    <row r="28" spans="1:8">
      <c r="A28" s="116"/>
      <c r="B28" s="117"/>
      <c r="C28" s="117"/>
      <c r="D28" s="118"/>
      <c r="E28" s="119"/>
      <c r="F28" s="119"/>
      <c r="G28" s="119"/>
    </row>
    <row r="29" spans="1:8">
      <c r="A29" s="116"/>
      <c r="B29" s="117"/>
      <c r="C29" s="117"/>
      <c r="D29" s="118"/>
      <c r="E29" s="119"/>
      <c r="F29" s="119"/>
      <c r="G29" s="119"/>
    </row>
    <row r="30" spans="1:8">
      <c r="A30" s="116"/>
      <c r="B30" s="117"/>
      <c r="C30" s="117"/>
      <c r="D30" s="118"/>
      <c r="E30" s="119"/>
      <c r="F30" s="119"/>
      <c r="G30" s="119"/>
    </row>
    <row r="31" spans="1:8">
      <c r="A31" s="116"/>
      <c r="B31" s="117"/>
      <c r="C31" s="117"/>
      <c r="D31" s="118"/>
      <c r="E31" s="119"/>
      <c r="F31" s="119"/>
      <c r="G31" s="119"/>
    </row>
    <row r="32" spans="1:8">
      <c r="A32" s="116"/>
      <c r="B32" s="117"/>
      <c r="C32" s="117"/>
      <c r="D32" s="118"/>
      <c r="E32" s="119"/>
      <c r="F32" s="119"/>
      <c r="G32" s="119"/>
    </row>
    <row r="33" spans="1:7">
      <c r="A33" s="116"/>
      <c r="B33" s="117"/>
      <c r="C33" s="117"/>
      <c r="D33" s="118"/>
      <c r="E33" s="119"/>
      <c r="F33" s="119"/>
      <c r="G33" s="119"/>
    </row>
    <row r="34" spans="1:7">
      <c r="A34" s="116"/>
      <c r="B34" s="117"/>
      <c r="C34" s="117"/>
      <c r="D34" s="118"/>
      <c r="E34" s="119"/>
      <c r="F34" s="119"/>
      <c r="G34" s="119"/>
    </row>
    <row r="35" spans="1:7">
      <c r="A35" s="116"/>
      <c r="B35" s="117"/>
      <c r="C35" s="117"/>
      <c r="D35" s="118"/>
      <c r="E35" s="119"/>
      <c r="F35" s="119"/>
      <c r="G35" s="119"/>
    </row>
    <row r="36" spans="1:7">
      <c r="A36" s="116"/>
      <c r="B36" s="117"/>
      <c r="C36" s="117"/>
      <c r="D36" s="118"/>
      <c r="E36" s="119"/>
      <c r="F36" s="119"/>
      <c r="G36" s="119"/>
    </row>
    <row r="37" spans="1:7">
      <c r="A37" s="116"/>
      <c r="B37" s="117"/>
      <c r="C37" s="117"/>
      <c r="D37" s="118"/>
      <c r="E37" s="119"/>
      <c r="F37" s="119"/>
      <c r="G37" s="119"/>
    </row>
    <row r="38" spans="1:7">
      <c r="A38" s="116"/>
      <c r="B38" s="117"/>
      <c r="C38" s="117"/>
      <c r="D38" s="118"/>
      <c r="E38" s="119"/>
      <c r="F38" s="119"/>
      <c r="G38" s="119"/>
    </row>
    <row r="39" spans="1:7">
      <c r="A39" s="116"/>
      <c r="B39" s="117"/>
      <c r="C39" s="117"/>
      <c r="D39" s="118"/>
      <c r="E39" s="119"/>
      <c r="F39" s="119"/>
      <c r="G39" s="119"/>
    </row>
    <row r="40" spans="1:7">
      <c r="A40" s="116"/>
      <c r="B40" s="117"/>
      <c r="C40" s="117"/>
      <c r="D40" s="118"/>
      <c r="E40" s="119"/>
      <c r="F40" s="119"/>
      <c r="G40" s="119"/>
    </row>
    <row r="41" spans="1:7">
      <c r="A41" s="116"/>
      <c r="B41" s="117"/>
      <c r="C41" s="117"/>
      <c r="D41" s="118"/>
      <c r="E41" s="119"/>
      <c r="F41" s="119"/>
      <c r="G41" s="119"/>
    </row>
    <row r="42" spans="1:7">
      <c r="A42" s="116"/>
      <c r="B42" s="117"/>
      <c r="C42" s="117"/>
      <c r="D42" s="118"/>
      <c r="E42" s="119"/>
      <c r="F42" s="119"/>
      <c r="G42" s="119"/>
    </row>
    <row r="43" spans="1:7">
      <c r="A43" s="116"/>
      <c r="B43" s="117"/>
      <c r="C43" s="117"/>
      <c r="D43" s="118"/>
      <c r="E43" s="119"/>
      <c r="F43" s="119"/>
      <c r="G43" s="119"/>
    </row>
    <row r="44" spans="1:7">
      <c r="A44" s="116"/>
      <c r="B44" s="117"/>
      <c r="C44" s="117"/>
      <c r="D44" s="118"/>
      <c r="E44" s="119"/>
      <c r="F44" s="119"/>
      <c r="G44" s="119"/>
    </row>
    <row r="45" spans="1:7">
      <c r="A45" s="116"/>
      <c r="B45" s="117"/>
      <c r="C45" s="117"/>
      <c r="D45" s="118"/>
      <c r="E45" s="119"/>
      <c r="F45" s="119"/>
      <c r="G45" s="119"/>
    </row>
    <row r="46" spans="1:7">
      <c r="A46" s="116"/>
      <c r="B46" s="117"/>
      <c r="C46" s="117"/>
      <c r="D46" s="118"/>
      <c r="E46" s="119"/>
      <c r="F46" s="119"/>
      <c r="G46" s="119"/>
    </row>
    <row r="47" spans="1:7">
      <c r="A47" s="116"/>
      <c r="B47" s="117"/>
      <c r="C47" s="117"/>
      <c r="D47" s="118"/>
      <c r="E47" s="119"/>
      <c r="F47" s="119"/>
      <c r="G47" s="119"/>
    </row>
    <row r="48" spans="1:7">
      <c r="A48" s="116"/>
      <c r="B48" s="117"/>
      <c r="C48" s="117"/>
      <c r="D48" s="118"/>
      <c r="E48" s="119"/>
      <c r="F48" s="119"/>
      <c r="G48" s="119"/>
    </row>
    <row r="49" spans="1:7">
      <c r="A49" s="116"/>
      <c r="B49" s="117"/>
      <c r="C49" s="117"/>
      <c r="D49" s="118"/>
      <c r="E49" s="119"/>
      <c r="F49" s="119"/>
      <c r="G49" s="119"/>
    </row>
    <row r="50" spans="1:7">
      <c r="A50" s="116"/>
      <c r="D50" s="120"/>
      <c r="E50" s="121"/>
      <c r="F50" s="121"/>
      <c r="G50" s="121"/>
    </row>
    <row r="51" spans="1:7">
      <c r="A51" s="6"/>
      <c r="D51" s="120"/>
      <c r="E51" s="121"/>
      <c r="F51" s="121"/>
      <c r="G51" s="121"/>
    </row>
    <row r="52" spans="1:7">
      <c r="A52" s="6"/>
      <c r="D52" s="120"/>
      <c r="E52" s="121"/>
      <c r="F52" s="121"/>
      <c r="G52" s="121"/>
    </row>
    <row r="53" spans="1:7">
      <c r="A53" s="6"/>
      <c r="D53" s="120"/>
      <c r="E53" s="121"/>
      <c r="F53" s="121"/>
      <c r="G53" s="121"/>
    </row>
    <row r="54" spans="1:7">
      <c r="A54" s="6"/>
      <c r="D54" s="120"/>
      <c r="E54" s="121"/>
      <c r="F54" s="121"/>
      <c r="G54" s="121"/>
    </row>
    <row r="55" spans="1:7">
      <c r="A55" s="6"/>
      <c r="D55" s="120"/>
      <c r="E55" s="121"/>
      <c r="F55" s="121"/>
      <c r="G55" s="121"/>
    </row>
    <row r="56" spans="1:7">
      <c r="A56" s="6"/>
      <c r="D56" s="120"/>
      <c r="E56" s="121"/>
      <c r="F56" s="121"/>
      <c r="G56" s="121"/>
    </row>
    <row r="57" spans="1:7">
      <c r="A57" s="6"/>
      <c r="D57" s="120"/>
      <c r="E57" s="121"/>
      <c r="F57" s="121"/>
      <c r="G57" s="121"/>
    </row>
    <row r="58" spans="1:7">
      <c r="A58" s="6"/>
      <c r="D58" s="120"/>
      <c r="E58" s="121"/>
      <c r="F58" s="121"/>
      <c r="G58" s="121"/>
    </row>
    <row r="59" spans="1:7">
      <c r="A59" s="6"/>
      <c r="D59" s="120"/>
      <c r="E59" s="121"/>
      <c r="F59" s="121"/>
      <c r="G59" s="121"/>
    </row>
    <row r="60" spans="1:7">
      <c r="A60" s="6"/>
      <c r="D60" s="120"/>
      <c r="E60" s="121"/>
      <c r="F60" s="121"/>
      <c r="G60" s="121"/>
    </row>
    <row r="61" spans="1:7">
      <c r="A61" s="6"/>
      <c r="D61" s="120"/>
      <c r="E61" s="121"/>
      <c r="F61" s="121"/>
      <c r="G61" s="121"/>
    </row>
    <row r="62" spans="1:7">
      <c r="A62" s="6"/>
      <c r="D62" s="120"/>
      <c r="E62" s="121"/>
      <c r="F62" s="121"/>
      <c r="G62" s="121"/>
    </row>
    <row r="63" spans="1:7">
      <c r="A63" s="6"/>
      <c r="D63" s="120"/>
      <c r="E63" s="121"/>
      <c r="F63" s="121"/>
      <c r="G63" s="121"/>
    </row>
    <row r="64" spans="1:7">
      <c r="A64" s="6"/>
      <c r="D64" s="120"/>
      <c r="E64" s="121"/>
      <c r="F64" s="121"/>
      <c r="G64" s="121"/>
    </row>
    <row r="65" spans="1:7">
      <c r="A65" s="6"/>
      <c r="D65" s="120"/>
      <c r="E65" s="121"/>
      <c r="F65" s="121"/>
      <c r="G65" s="121"/>
    </row>
    <row r="66" spans="1:7">
      <c r="A66" s="6"/>
      <c r="D66" s="120"/>
      <c r="E66" s="121"/>
      <c r="F66" s="121"/>
      <c r="G66" s="121"/>
    </row>
    <row r="67" spans="1:7">
      <c r="A67" s="6"/>
      <c r="D67" s="120"/>
      <c r="E67" s="121"/>
      <c r="F67" s="121"/>
      <c r="G67" s="121"/>
    </row>
    <row r="68" spans="1:7">
      <c r="A68" s="6"/>
      <c r="D68" s="120"/>
      <c r="E68" s="121"/>
      <c r="F68" s="121"/>
      <c r="G68" s="121"/>
    </row>
    <row r="69" spans="1:7">
      <c r="A69" s="6"/>
      <c r="D69" s="120"/>
      <c r="E69" s="121"/>
      <c r="F69" s="121"/>
      <c r="G69" s="121"/>
    </row>
    <row r="70" spans="1:7">
      <c r="A70" s="6"/>
      <c r="D70" s="120"/>
      <c r="E70" s="121"/>
      <c r="F70" s="121"/>
      <c r="G70" s="121"/>
    </row>
    <row r="71" spans="1:7">
      <c r="A71" s="6"/>
      <c r="D71" s="120"/>
      <c r="E71" s="121"/>
      <c r="F71" s="121"/>
      <c r="G71" s="121"/>
    </row>
    <row r="72" spans="1:7">
      <c r="A72" s="6"/>
      <c r="D72" s="120"/>
      <c r="E72" s="121"/>
      <c r="F72" s="121"/>
      <c r="G72" s="121"/>
    </row>
    <row r="73" spans="1:7">
      <c r="A73" s="6"/>
    </row>
    <row r="74" spans="1:7">
      <c r="A74" s="8"/>
    </row>
    <row r="75" spans="1:7">
      <c r="A75" s="8"/>
    </row>
    <row r="76" spans="1:7">
      <c r="A76" s="8"/>
    </row>
    <row r="77" spans="1:7">
      <c r="A77" s="8"/>
    </row>
    <row r="78" spans="1:7">
      <c r="A78" s="8"/>
    </row>
    <row r="79" spans="1:7">
      <c r="A79" s="8"/>
    </row>
    <row r="80" spans="1:7">
      <c r="A80" s="8"/>
    </row>
    <row r="81" spans="1:1">
      <c r="A81" s="8"/>
    </row>
    <row r="82" spans="1:1">
      <c r="A82" s="8"/>
    </row>
    <row r="83" spans="1:1">
      <c r="A83" s="8"/>
    </row>
    <row r="84" spans="1:1">
      <c r="A84" s="8"/>
    </row>
    <row r="85" spans="1:1">
      <c r="A85" s="8"/>
    </row>
    <row r="86" spans="1:1">
      <c r="A86" s="8"/>
    </row>
    <row r="87" spans="1:1">
      <c r="A87" s="8"/>
    </row>
    <row r="88" spans="1:1">
      <c r="A88" s="8"/>
    </row>
    <row r="89" spans="1:1">
      <c r="A89" s="8"/>
    </row>
    <row r="90" spans="1:1">
      <c r="A90" s="8"/>
    </row>
    <row r="91" spans="1:1">
      <c r="A91" s="8"/>
    </row>
    <row r="92" spans="1:1">
      <c r="A92" s="8"/>
    </row>
    <row r="93" spans="1:1">
      <c r="A93" s="8"/>
    </row>
    <row r="94" spans="1:1">
      <c r="A94" s="8"/>
    </row>
    <row r="95" spans="1:1">
      <c r="A95" s="8"/>
    </row>
    <row r="96" spans="1:1">
      <c r="A96" s="8"/>
    </row>
    <row r="97" spans="1:1">
      <c r="A97" s="8"/>
    </row>
    <row r="98" spans="1:1">
      <c r="A98" s="8"/>
    </row>
    <row r="99" spans="1:1">
      <c r="A99" s="8"/>
    </row>
    <row r="100" spans="1:1">
      <c r="A100" s="8"/>
    </row>
    <row r="101" spans="1:1">
      <c r="A101" s="8"/>
    </row>
    <row r="102" spans="1:1">
      <c r="A102" s="8"/>
    </row>
    <row r="103" spans="1:1">
      <c r="A103" s="8"/>
    </row>
    <row r="104" spans="1:1">
      <c r="A104" s="8"/>
    </row>
    <row r="105" spans="1:1">
      <c r="A105" s="8"/>
    </row>
    <row r="106" spans="1:1">
      <c r="A106" s="8"/>
    </row>
    <row r="107" spans="1:1">
      <c r="A107" s="8"/>
    </row>
    <row r="108" spans="1:1">
      <c r="A108" s="8"/>
    </row>
    <row r="109" spans="1:1">
      <c r="A109" s="8"/>
    </row>
    <row r="110" spans="1:1">
      <c r="A110" s="8"/>
    </row>
    <row r="111" spans="1:1">
      <c r="A111" s="8"/>
    </row>
    <row r="112" spans="1:1">
      <c r="A112" s="8"/>
    </row>
    <row r="113" spans="1:1">
      <c r="A113" s="8"/>
    </row>
    <row r="114" spans="1:1">
      <c r="A114" s="8"/>
    </row>
    <row r="115" spans="1:1">
      <c r="A115" s="8"/>
    </row>
    <row r="116" spans="1:1">
      <c r="A116" s="8"/>
    </row>
    <row r="117" spans="1:1">
      <c r="A117" s="8"/>
    </row>
    <row r="118" spans="1:1">
      <c r="A118" s="8"/>
    </row>
    <row r="119" spans="1:1">
      <c r="A119" s="8"/>
    </row>
    <row r="120" spans="1:1">
      <c r="A120" s="8"/>
    </row>
    <row r="121" spans="1:1">
      <c r="A121" s="8"/>
    </row>
    <row r="122" spans="1:1">
      <c r="A122" s="8"/>
    </row>
    <row r="123" spans="1:1">
      <c r="A123" s="8"/>
    </row>
    <row r="124" spans="1:1">
      <c r="A124" s="8"/>
    </row>
    <row r="125" spans="1:1">
      <c r="A125" s="8"/>
    </row>
    <row r="126" spans="1:1">
      <c r="A126" s="8"/>
    </row>
    <row r="127" spans="1:1">
      <c r="A127" s="8"/>
    </row>
    <row r="128" spans="1:1">
      <c r="A128" s="8"/>
    </row>
    <row r="129" spans="1:1">
      <c r="A129" s="8"/>
    </row>
    <row r="130" spans="1:1">
      <c r="A130" s="8"/>
    </row>
    <row r="131" spans="1:1">
      <c r="A131" s="8"/>
    </row>
    <row r="132" spans="1:1">
      <c r="A132" s="8"/>
    </row>
    <row r="133" spans="1:1">
      <c r="A133" s="8"/>
    </row>
    <row r="134" spans="1:1">
      <c r="A134" s="8"/>
    </row>
    <row r="135" spans="1:1">
      <c r="A135" s="8"/>
    </row>
    <row r="136" spans="1:1">
      <c r="A136" s="8"/>
    </row>
    <row r="137" spans="1:1">
      <c r="A137" s="8"/>
    </row>
    <row r="138" spans="1:1">
      <c r="A138" s="8"/>
    </row>
    <row r="139" spans="1:1">
      <c r="A139" s="8"/>
    </row>
    <row r="140" spans="1:1">
      <c r="A140" s="8"/>
    </row>
    <row r="141" spans="1:1">
      <c r="A141" s="8"/>
    </row>
    <row r="142" spans="1:1">
      <c r="A142" s="8"/>
    </row>
    <row r="143" spans="1:1">
      <c r="A143" s="8"/>
    </row>
    <row r="144" spans="1:1">
      <c r="A144" s="8"/>
    </row>
    <row r="145" spans="1:1">
      <c r="A145" s="8"/>
    </row>
    <row r="146" spans="1:1">
      <c r="A146" s="8"/>
    </row>
    <row r="147" spans="1:1">
      <c r="A147" s="8"/>
    </row>
    <row r="148" spans="1:1">
      <c r="A148" s="8"/>
    </row>
    <row r="149" spans="1:1">
      <c r="A149" s="8"/>
    </row>
    <row r="150" spans="1:1">
      <c r="A150" s="8"/>
    </row>
    <row r="151" spans="1:1">
      <c r="A151" s="8"/>
    </row>
    <row r="152" spans="1:1">
      <c r="A152" s="8"/>
    </row>
    <row r="153" spans="1:1">
      <c r="A153" s="8"/>
    </row>
    <row r="154" spans="1:1">
      <c r="A154" s="8"/>
    </row>
    <row r="155" spans="1:1">
      <c r="A155" s="8"/>
    </row>
    <row r="156" spans="1:1">
      <c r="A156" s="8"/>
    </row>
    <row r="157" spans="1:1">
      <c r="A157" s="8"/>
    </row>
    <row r="158" spans="1:1">
      <c r="A158" s="8"/>
    </row>
    <row r="159" spans="1:1">
      <c r="A159" s="8"/>
    </row>
    <row r="160" spans="1:1">
      <c r="A160" s="8"/>
    </row>
    <row r="161" spans="1:1">
      <c r="A161" s="8"/>
    </row>
    <row r="162" spans="1:1">
      <c r="A162" s="8"/>
    </row>
    <row r="163" spans="1:1">
      <c r="A163" s="8"/>
    </row>
    <row r="164" spans="1:1">
      <c r="A164" s="8"/>
    </row>
    <row r="165" spans="1:1">
      <c r="A165" s="8"/>
    </row>
    <row r="166" spans="1:1">
      <c r="A166" s="8"/>
    </row>
    <row r="167" spans="1:1">
      <c r="A167" s="8"/>
    </row>
    <row r="168" spans="1:1">
      <c r="A168" s="8"/>
    </row>
    <row r="169" spans="1:1">
      <c r="A169" s="8"/>
    </row>
    <row r="170" spans="1:1">
      <c r="A170" s="8"/>
    </row>
    <row r="171" spans="1:1">
      <c r="A171" s="8"/>
    </row>
    <row r="172" spans="1:1">
      <c r="A172" s="8"/>
    </row>
    <row r="173" spans="1:1">
      <c r="A173" s="8"/>
    </row>
    <row r="174" spans="1:1">
      <c r="A174" s="8"/>
    </row>
    <row r="175" spans="1:1">
      <c r="A175" s="8"/>
    </row>
    <row r="176" spans="1:1">
      <c r="A176" s="8"/>
    </row>
    <row r="177" spans="1:1">
      <c r="A177" s="8"/>
    </row>
    <row r="178" spans="1:1">
      <c r="A178" s="8"/>
    </row>
    <row r="179" spans="1:1">
      <c r="A179" s="8"/>
    </row>
    <row r="180" spans="1:1">
      <c r="A180" s="8"/>
    </row>
    <row r="181" spans="1:1">
      <c r="A181" s="8"/>
    </row>
    <row r="182" spans="1:1">
      <c r="A182" s="8"/>
    </row>
    <row r="183" spans="1:1">
      <c r="A183" s="8"/>
    </row>
    <row r="184" spans="1:1">
      <c r="A184" s="8"/>
    </row>
    <row r="185" spans="1:1">
      <c r="A185" s="8"/>
    </row>
    <row r="186" spans="1:1">
      <c r="A186" s="8"/>
    </row>
    <row r="187" spans="1:1">
      <c r="A187" s="8"/>
    </row>
    <row r="188" spans="1:1">
      <c r="A188" s="8"/>
    </row>
    <row r="189" spans="1:1">
      <c r="A189" s="8"/>
    </row>
    <row r="190" spans="1:1">
      <c r="A190" s="8"/>
    </row>
    <row r="191" spans="1:1">
      <c r="A191" s="8"/>
    </row>
    <row r="192" spans="1:1">
      <c r="A192" s="8"/>
    </row>
    <row r="193" spans="1:1">
      <c r="A193" s="8"/>
    </row>
    <row r="194" spans="1:1">
      <c r="A194" s="8"/>
    </row>
    <row r="195" spans="1:1">
      <c r="A195" s="8"/>
    </row>
    <row r="196" spans="1:1">
      <c r="A196" s="8"/>
    </row>
    <row r="197" spans="1:1">
      <c r="A197" s="8"/>
    </row>
    <row r="198" spans="1:1">
      <c r="A198" s="8"/>
    </row>
    <row r="199" spans="1:1">
      <c r="A199" s="8"/>
    </row>
    <row r="200" spans="1:1">
      <c r="A200" s="8"/>
    </row>
    <row r="201" spans="1:1">
      <c r="A201" s="8"/>
    </row>
    <row r="202" spans="1:1">
      <c r="A202" s="8"/>
    </row>
    <row r="203" spans="1:1">
      <c r="A203" s="8"/>
    </row>
    <row r="204" spans="1:1">
      <c r="A204" s="8"/>
    </row>
    <row r="205" spans="1:1">
      <c r="A205" s="8"/>
    </row>
    <row r="206" spans="1:1">
      <c r="A206" s="8"/>
    </row>
    <row r="207" spans="1:1">
      <c r="A207" s="8"/>
    </row>
    <row r="208" spans="1:1">
      <c r="A208" s="8"/>
    </row>
    <row r="209" spans="1:1">
      <c r="A209" s="8"/>
    </row>
    <row r="210" spans="1:1">
      <c r="A210" s="8"/>
    </row>
    <row r="211" spans="1:1">
      <c r="A211" s="8"/>
    </row>
    <row r="212" spans="1:1">
      <c r="A212" s="8"/>
    </row>
    <row r="213" spans="1:1">
      <c r="A213" s="8"/>
    </row>
    <row r="214" spans="1:1">
      <c r="A214" s="8"/>
    </row>
    <row r="215" spans="1:1">
      <c r="A215" s="8"/>
    </row>
    <row r="216" spans="1:1">
      <c r="A216" s="8"/>
    </row>
    <row r="217" spans="1:1">
      <c r="A217" s="8"/>
    </row>
    <row r="218" spans="1:1">
      <c r="A218" s="8"/>
    </row>
    <row r="219" spans="1:1">
      <c r="A219" s="8"/>
    </row>
    <row r="220" spans="1:1">
      <c r="A220" s="8"/>
    </row>
    <row r="221" spans="1:1">
      <c r="A221" s="8"/>
    </row>
    <row r="222" spans="1:1">
      <c r="A222" s="8"/>
    </row>
    <row r="223" spans="1:1">
      <c r="A223" s="8"/>
    </row>
    <row r="224" spans="1:1">
      <c r="A224" s="8"/>
    </row>
    <row r="225" spans="1:1">
      <c r="A225" s="8"/>
    </row>
    <row r="226" spans="1:1">
      <c r="A226" s="8"/>
    </row>
    <row r="227" spans="1:1">
      <c r="A227" s="8"/>
    </row>
    <row r="228" spans="1:1">
      <c r="A228" s="8"/>
    </row>
    <row r="229" spans="1:1">
      <c r="A229" s="8"/>
    </row>
    <row r="230" spans="1:1">
      <c r="A230" s="8"/>
    </row>
    <row r="231" spans="1:1">
      <c r="A231" s="8"/>
    </row>
    <row r="232" spans="1:1">
      <c r="A232" s="8"/>
    </row>
    <row r="233" spans="1:1">
      <c r="A233" s="8"/>
    </row>
    <row r="234" spans="1:1">
      <c r="A234" s="8"/>
    </row>
    <row r="235" spans="1:1">
      <c r="A235" s="8"/>
    </row>
    <row r="236" spans="1:1">
      <c r="A236" s="8"/>
    </row>
    <row r="237" spans="1:1">
      <c r="A237" s="8"/>
    </row>
    <row r="238" spans="1:1">
      <c r="A238" s="8"/>
    </row>
    <row r="239" spans="1:1">
      <c r="A239" s="8"/>
    </row>
    <row r="240" spans="1:1">
      <c r="A240" s="8"/>
    </row>
  </sheetData>
  <mergeCells count="3">
    <mergeCell ref="F18:G18"/>
    <mergeCell ref="A2:G2"/>
    <mergeCell ref="E17:G17"/>
  </mergeCells>
  <printOptions horizontalCentered="1"/>
  <pageMargins left="0.59055118110236227" right="0.59055118110236227" top="0.78740157480314965" bottom="0.59055118110236227" header="0" footer="0"/>
  <pageSetup paperSize="9" scale="89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3"/>
  <sheetViews>
    <sheetView topLeftCell="A21" zoomScale="50" zoomScaleNormal="50" zoomScaleSheetLayoutView="50" workbookViewId="0">
      <selection activeCell="F95" sqref="F95"/>
    </sheetView>
  </sheetViews>
  <sheetFormatPr defaultColWidth="9.140625" defaultRowHeight="18.75"/>
  <cols>
    <col min="1" max="1" width="98.5703125" style="2" customWidth="1"/>
    <col min="2" max="2" width="14.85546875" style="5" customWidth="1"/>
    <col min="3" max="7" width="22.42578125" style="5" customWidth="1"/>
    <col min="8" max="8" width="19.85546875" style="5" customWidth="1"/>
    <col min="9" max="9" width="31.85546875" style="5" customWidth="1"/>
    <col min="10" max="16384" width="9.140625" style="2"/>
  </cols>
  <sheetData>
    <row r="1" spans="1:9" ht="29.25" customHeight="1">
      <c r="A1" s="201"/>
      <c r="B1" s="200"/>
      <c r="C1" s="200"/>
      <c r="D1" s="200"/>
      <c r="E1" s="200"/>
      <c r="F1" s="200"/>
      <c r="G1" s="200"/>
      <c r="H1" s="105" t="s">
        <v>343</v>
      </c>
    </row>
    <row r="2" spans="1:9" ht="37.5" customHeight="1">
      <c r="A2" s="484" t="s">
        <v>75</v>
      </c>
      <c r="B2" s="484"/>
      <c r="C2" s="484"/>
      <c r="D2" s="484"/>
      <c r="E2" s="484"/>
      <c r="F2" s="484"/>
      <c r="G2" s="484"/>
      <c r="H2" s="484"/>
      <c r="I2" s="484"/>
    </row>
    <row r="3" spans="1:9" ht="22.5" customHeight="1">
      <c r="A3" s="198"/>
      <c r="B3" s="184"/>
      <c r="C3" s="184"/>
      <c r="D3" s="184"/>
      <c r="E3" s="184"/>
      <c r="F3" s="184"/>
      <c r="G3" s="184"/>
      <c r="H3" s="184" t="s">
        <v>454</v>
      </c>
      <c r="I3" s="184"/>
    </row>
    <row r="4" spans="1:9" ht="55.5" customHeight="1">
      <c r="A4" s="465" t="s">
        <v>155</v>
      </c>
      <c r="B4" s="466" t="s">
        <v>18</v>
      </c>
      <c r="C4" s="466" t="s">
        <v>278</v>
      </c>
      <c r="D4" s="466"/>
      <c r="E4" s="465" t="s">
        <v>510</v>
      </c>
      <c r="F4" s="465"/>
      <c r="G4" s="465"/>
      <c r="H4" s="465"/>
      <c r="I4" s="465"/>
    </row>
    <row r="5" spans="1:9" ht="108" customHeight="1">
      <c r="A5" s="465"/>
      <c r="B5" s="466"/>
      <c r="C5" s="204" t="s">
        <v>511</v>
      </c>
      <c r="D5" s="204" t="s">
        <v>512</v>
      </c>
      <c r="E5" s="204" t="s">
        <v>146</v>
      </c>
      <c r="F5" s="204" t="s">
        <v>142</v>
      </c>
      <c r="G5" s="207" t="s">
        <v>152</v>
      </c>
      <c r="H5" s="207" t="s">
        <v>363</v>
      </c>
      <c r="I5" s="204" t="s">
        <v>151</v>
      </c>
    </row>
    <row r="6" spans="1:9" ht="24.75" customHeight="1">
      <c r="A6" s="202">
        <v>1</v>
      </c>
      <c r="B6" s="204">
        <v>2</v>
      </c>
      <c r="C6" s="202">
        <v>3</v>
      </c>
      <c r="D6" s="204">
        <v>4</v>
      </c>
      <c r="E6" s="202">
        <v>5</v>
      </c>
      <c r="F6" s="204">
        <v>6</v>
      </c>
      <c r="G6" s="202">
        <v>7</v>
      </c>
      <c r="H6" s="204">
        <v>8</v>
      </c>
      <c r="I6" s="202">
        <v>9</v>
      </c>
    </row>
    <row r="7" spans="1:9" s="60" customFormat="1" ht="32.25" customHeight="1">
      <c r="A7" s="485" t="s">
        <v>150</v>
      </c>
      <c r="B7" s="485"/>
      <c r="C7" s="485"/>
      <c r="D7" s="485"/>
      <c r="E7" s="485"/>
      <c r="F7" s="485"/>
      <c r="G7" s="485"/>
      <c r="H7" s="485"/>
      <c r="I7" s="485"/>
    </row>
    <row r="8" spans="1:9" s="60" customFormat="1" ht="32.25" customHeight="1">
      <c r="A8" s="320" t="s">
        <v>124</v>
      </c>
      <c r="B8" s="68">
        <v>1000</v>
      </c>
      <c r="C8" s="345">
        <v>2322.1</v>
      </c>
      <c r="D8" s="345">
        <f>F8</f>
        <v>4569.5</v>
      </c>
      <c r="E8" s="345">
        <v>3947.1</v>
      </c>
      <c r="F8" s="345">
        <v>4569.5</v>
      </c>
      <c r="G8" s="135">
        <f t="shared" ref="G8:G10" si="0">IF(F8="(    )",0,F8)-IF(E8="(    )",0,E8)</f>
        <v>622.40000000000009</v>
      </c>
      <c r="H8" s="135">
        <f t="shared" ref="H8:H10" si="1">IF(IF(E8="(    )",0,E8)=0,0,IF(F8="(    )",0,F8)/IF(E8="(    )",0,E8))*100</f>
        <v>115.76853892731374</v>
      </c>
      <c r="I8" s="70"/>
    </row>
    <row r="9" spans="1:9" s="60" customFormat="1" ht="32.25" customHeight="1">
      <c r="A9" s="320" t="s">
        <v>111</v>
      </c>
      <c r="B9" s="68">
        <v>1010</v>
      </c>
      <c r="C9" s="345">
        <f>SUM(C10:C17)</f>
        <v>-809.20000000000016</v>
      </c>
      <c r="D9" s="345">
        <f t="shared" ref="D9:F9" si="2">SUM(D10:D17)</f>
        <v>-1523.1000000000001</v>
      </c>
      <c r="E9" s="345">
        <f>SUM(E10:E17)</f>
        <v>-2439.4</v>
      </c>
      <c r="F9" s="345">
        <f t="shared" si="2"/>
        <v>-1523.1000000000001</v>
      </c>
      <c r="G9" s="135">
        <f t="shared" si="0"/>
        <v>916.3</v>
      </c>
      <c r="H9" s="135">
        <f t="shared" si="1"/>
        <v>62.43748462736739</v>
      </c>
      <c r="I9" s="70"/>
    </row>
    <row r="10" spans="1:9" ht="32.25" customHeight="1">
      <c r="A10" s="321" t="s">
        <v>303</v>
      </c>
      <c r="B10" s="72">
        <v>1011</v>
      </c>
      <c r="C10" s="127">
        <v>-14.4</v>
      </c>
      <c r="D10" s="127">
        <f>F10</f>
        <v>-6.1</v>
      </c>
      <c r="E10" s="127">
        <v>-12</v>
      </c>
      <c r="F10" s="127">
        <v>-6.1</v>
      </c>
      <c r="G10" s="139">
        <f t="shared" si="0"/>
        <v>5.9</v>
      </c>
      <c r="H10" s="139">
        <f t="shared" si="1"/>
        <v>50.833333333333329</v>
      </c>
      <c r="I10" s="74"/>
    </row>
    <row r="11" spans="1:9" ht="32.25" customHeight="1">
      <c r="A11" s="321" t="s">
        <v>430</v>
      </c>
      <c r="B11" s="72">
        <v>1012</v>
      </c>
      <c r="C11" s="127">
        <v>-24.2</v>
      </c>
      <c r="D11" s="127">
        <f t="shared" ref="D11:D15" si="3">F11</f>
        <v>-56.4</v>
      </c>
      <c r="E11" s="127">
        <v>-69.599999999999994</v>
      </c>
      <c r="F11" s="127">
        <v>-56.4</v>
      </c>
      <c r="G11" s="139">
        <f t="shared" ref="G11" si="4">IF(F11="(    )",0,F11)-IF(E11="(    )",0,E11)</f>
        <v>13.199999999999996</v>
      </c>
      <c r="H11" s="139">
        <f t="shared" ref="H11" si="5">IF(IF(E11="(    )",0,E11)=0,0,IF(F11="(    )",0,F11)/IF(E11="(    )",0,E11))*100</f>
        <v>81.034482758620697</v>
      </c>
      <c r="I11" s="74"/>
    </row>
    <row r="12" spans="1:9" ht="32.25" customHeight="1">
      <c r="A12" s="321" t="s">
        <v>304</v>
      </c>
      <c r="B12" s="72">
        <v>1013</v>
      </c>
      <c r="C12" s="127" t="s">
        <v>187</v>
      </c>
      <c r="D12" s="127" t="str">
        <f t="shared" si="3"/>
        <v>(    )</v>
      </c>
      <c r="E12" s="127" t="s">
        <v>187</v>
      </c>
      <c r="F12" s="127" t="s">
        <v>187</v>
      </c>
      <c r="G12" s="139">
        <f t="shared" ref="G12:G75" si="6">IF(F12="(    )",0,F12)-IF(E12="(    )",0,E12)</f>
        <v>0</v>
      </c>
      <c r="H12" s="139">
        <f t="shared" ref="H12:H75" si="7">IF(IF(E12="(    )",0,E12)=0,0,IF(F12="(    )",0,F12)/IF(E12="(    )",0,E12))*100</f>
        <v>0</v>
      </c>
      <c r="I12" s="74"/>
    </row>
    <row r="13" spans="1:9" ht="32.25" customHeight="1">
      <c r="A13" s="321" t="s">
        <v>5</v>
      </c>
      <c r="B13" s="72">
        <v>1014</v>
      </c>
      <c r="C13" s="127">
        <v>-534.20000000000005</v>
      </c>
      <c r="D13" s="127">
        <f t="shared" si="3"/>
        <v>-1123.5</v>
      </c>
      <c r="E13" s="127">
        <v>-1826.4</v>
      </c>
      <c r="F13" s="127">
        <v>-1123.5</v>
      </c>
      <c r="G13" s="139">
        <f t="shared" si="6"/>
        <v>702.90000000000009</v>
      </c>
      <c r="H13" s="139">
        <f t="shared" si="7"/>
        <v>61.514454664914588</v>
      </c>
      <c r="I13" s="74"/>
    </row>
    <row r="14" spans="1:9" ht="32.25" customHeight="1">
      <c r="A14" s="321" t="s">
        <v>6</v>
      </c>
      <c r="B14" s="72">
        <v>1015</v>
      </c>
      <c r="C14" s="127">
        <v>-117.5</v>
      </c>
      <c r="D14" s="127">
        <f t="shared" si="3"/>
        <v>-247.2</v>
      </c>
      <c r="E14" s="127">
        <v>-401.8</v>
      </c>
      <c r="F14" s="127">
        <v>-247.2</v>
      </c>
      <c r="G14" s="139">
        <f t="shared" si="6"/>
        <v>154.60000000000002</v>
      </c>
      <c r="H14" s="139">
        <f t="shared" si="7"/>
        <v>61.523145843703333</v>
      </c>
      <c r="I14" s="74"/>
    </row>
    <row r="15" spans="1:9" s="322" customFormat="1" ht="60.75">
      <c r="A15" s="321" t="s">
        <v>305</v>
      </c>
      <c r="B15" s="319">
        <v>1016</v>
      </c>
      <c r="C15" s="127">
        <v>-22.1</v>
      </c>
      <c r="D15" s="127">
        <f t="shared" si="3"/>
        <v>-40.5</v>
      </c>
      <c r="E15" s="127">
        <v>-11</v>
      </c>
      <c r="F15" s="127">
        <v>-40.5</v>
      </c>
      <c r="G15" s="139">
        <f t="shared" si="6"/>
        <v>-29.5</v>
      </c>
      <c r="H15" s="139">
        <f t="shared" si="7"/>
        <v>368.18181818181819</v>
      </c>
      <c r="I15" s="206"/>
    </row>
    <row r="16" spans="1:9" s="1" customFormat="1" ht="32.25" customHeight="1">
      <c r="A16" s="321" t="s">
        <v>306</v>
      </c>
      <c r="B16" s="319">
        <v>1017</v>
      </c>
      <c r="C16" s="127">
        <v>-95.6</v>
      </c>
      <c r="D16" s="127">
        <f>F16</f>
        <v>-47</v>
      </c>
      <c r="E16" s="127">
        <v>-96</v>
      </c>
      <c r="F16" s="127">
        <v>-47</v>
      </c>
      <c r="G16" s="139">
        <f t="shared" si="6"/>
        <v>49</v>
      </c>
      <c r="H16" s="139">
        <f t="shared" si="7"/>
        <v>48.958333333333329</v>
      </c>
      <c r="I16" s="206"/>
    </row>
    <row r="17" spans="1:9" ht="32.25" customHeight="1">
      <c r="A17" s="321" t="s">
        <v>307</v>
      </c>
      <c r="B17" s="72">
        <v>1018</v>
      </c>
      <c r="C17" s="127">
        <f>'Розшифровка фінрезультати'!C6</f>
        <v>-1.2</v>
      </c>
      <c r="D17" s="127">
        <f>'Розшифровка фінрезультати'!E6</f>
        <v>-2.4</v>
      </c>
      <c r="E17" s="127">
        <f>'Розшифровка фінрезультати'!D6</f>
        <v>-22.6</v>
      </c>
      <c r="F17" s="127">
        <f>'Розшифровка фінрезультати'!E6</f>
        <v>-2.4</v>
      </c>
      <c r="G17" s="139">
        <f t="shared" si="6"/>
        <v>20.200000000000003</v>
      </c>
      <c r="H17" s="139">
        <f t="shared" si="7"/>
        <v>10.619469026548671</v>
      </c>
      <c r="I17" s="74"/>
    </row>
    <row r="18" spans="1:9" s="60" customFormat="1" ht="32.25" customHeight="1">
      <c r="A18" s="320" t="s">
        <v>23</v>
      </c>
      <c r="B18" s="68">
        <v>1020</v>
      </c>
      <c r="C18" s="345">
        <f>SUM(C8,C9)</f>
        <v>1512.8999999999996</v>
      </c>
      <c r="D18" s="345">
        <f t="shared" ref="D18:F18" si="8">SUM(D8,D9)</f>
        <v>3046.3999999999996</v>
      </c>
      <c r="E18" s="345">
        <f t="shared" si="8"/>
        <v>1507.6999999999998</v>
      </c>
      <c r="F18" s="345">
        <f t="shared" si="8"/>
        <v>3046.3999999999996</v>
      </c>
      <c r="G18" s="135">
        <f t="shared" si="6"/>
        <v>1538.6999999999998</v>
      </c>
      <c r="H18" s="135">
        <f t="shared" si="7"/>
        <v>202.05611195861243</v>
      </c>
      <c r="I18" s="70"/>
    </row>
    <row r="19" spans="1:9" s="60" customFormat="1" ht="32.25" customHeight="1">
      <c r="A19" s="320" t="s">
        <v>131</v>
      </c>
      <c r="B19" s="68">
        <v>1030</v>
      </c>
      <c r="C19" s="345">
        <f>SUM(C20:C37,C39)</f>
        <v>-1120.7</v>
      </c>
      <c r="D19" s="345">
        <f t="shared" ref="D19:F19" si="9">SUM(D20:D37,D39)</f>
        <v>-2499.9</v>
      </c>
      <c r="E19" s="345">
        <f t="shared" si="9"/>
        <v>-1504.3</v>
      </c>
      <c r="F19" s="345">
        <f t="shared" si="9"/>
        <v>-2499.9</v>
      </c>
      <c r="G19" s="135">
        <f t="shared" si="6"/>
        <v>-995.60000000000014</v>
      </c>
      <c r="H19" s="135">
        <f t="shared" si="7"/>
        <v>166.18360699328591</v>
      </c>
      <c r="I19" s="70"/>
    </row>
    <row r="20" spans="1:9" s="55" customFormat="1" ht="32.25" customHeight="1">
      <c r="A20" s="205" t="s">
        <v>82</v>
      </c>
      <c r="B20" s="72">
        <v>1031</v>
      </c>
      <c r="C20" s="127">
        <f>-'6.2. Інша інфо_2'!R9</f>
        <v>0</v>
      </c>
      <c r="D20" s="127">
        <f>-'6.2. Інша інфо_2'!X9</f>
        <v>0</v>
      </c>
      <c r="E20" s="127">
        <f>'6.2. Інша інфо_2'!U9</f>
        <v>0</v>
      </c>
      <c r="F20" s="127">
        <f>-'6.2. Інша інфо_2'!X9</f>
        <v>0</v>
      </c>
      <c r="G20" s="139">
        <f t="shared" si="6"/>
        <v>0</v>
      </c>
      <c r="H20" s="139">
        <f t="shared" si="7"/>
        <v>0</v>
      </c>
      <c r="I20" s="74"/>
    </row>
    <row r="21" spans="1:9" s="55" customFormat="1" ht="32.25" customHeight="1">
      <c r="A21" s="205" t="s">
        <v>125</v>
      </c>
      <c r="B21" s="72">
        <v>1032</v>
      </c>
      <c r="C21" s="127">
        <f>-'6.2. Інша інфо_2'!R20</f>
        <v>0</v>
      </c>
      <c r="D21" s="127">
        <f>-'6.2. Інша інфо_2'!X20</f>
        <v>0</v>
      </c>
      <c r="E21" s="127">
        <f>'6.2. Інша інфо_2'!U20</f>
        <v>0</v>
      </c>
      <c r="F21" s="127">
        <f>-'6.2. Інша інфо_2'!X20</f>
        <v>0</v>
      </c>
      <c r="G21" s="139">
        <f t="shared" si="6"/>
        <v>0</v>
      </c>
      <c r="H21" s="139">
        <f t="shared" si="7"/>
        <v>0</v>
      </c>
      <c r="I21" s="74"/>
    </row>
    <row r="22" spans="1:9" s="60" customFormat="1" ht="32.25" customHeight="1">
      <c r="A22" s="205" t="s">
        <v>22</v>
      </c>
      <c r="B22" s="72">
        <v>1033</v>
      </c>
      <c r="C22" s="127" t="s">
        <v>187</v>
      </c>
      <c r="D22" s="127" t="s">
        <v>187</v>
      </c>
      <c r="E22" s="127" t="s">
        <v>187</v>
      </c>
      <c r="F22" s="127" t="s">
        <v>187</v>
      </c>
      <c r="G22" s="139">
        <f t="shared" si="6"/>
        <v>0</v>
      </c>
      <c r="H22" s="139">
        <f t="shared" si="7"/>
        <v>0</v>
      </c>
      <c r="I22" s="74"/>
    </row>
    <row r="23" spans="1:9" s="60" customFormat="1" ht="32.25" customHeight="1">
      <c r="A23" s="205" t="s">
        <v>32</v>
      </c>
      <c r="B23" s="72">
        <v>1034</v>
      </c>
      <c r="C23" s="127" t="s">
        <v>187</v>
      </c>
      <c r="D23" s="127" t="s">
        <v>187</v>
      </c>
      <c r="E23" s="127" t="s">
        <v>187</v>
      </c>
      <c r="F23" s="127" t="s">
        <v>187</v>
      </c>
      <c r="G23" s="139">
        <f t="shared" si="6"/>
        <v>0</v>
      </c>
      <c r="H23" s="139">
        <f t="shared" si="7"/>
        <v>0</v>
      </c>
      <c r="I23" s="74"/>
    </row>
    <row r="24" spans="1:9" s="60" customFormat="1" ht="32.25" customHeight="1">
      <c r="A24" s="205" t="s">
        <v>33</v>
      </c>
      <c r="B24" s="72">
        <v>1035</v>
      </c>
      <c r="C24" s="127">
        <v>-2.9</v>
      </c>
      <c r="D24" s="127">
        <f>F24</f>
        <v>-2.6</v>
      </c>
      <c r="E24" s="127">
        <v>-4</v>
      </c>
      <c r="F24" s="127">
        <v>-2.6</v>
      </c>
      <c r="G24" s="139">
        <f t="shared" si="6"/>
        <v>1.4</v>
      </c>
      <c r="H24" s="139">
        <f t="shared" si="7"/>
        <v>65</v>
      </c>
      <c r="I24" s="74"/>
    </row>
    <row r="25" spans="1:9" s="60" customFormat="1" ht="32.25" customHeight="1">
      <c r="A25" s="205" t="s">
        <v>34</v>
      </c>
      <c r="B25" s="72">
        <v>1036</v>
      </c>
      <c r="C25" s="127">
        <v>-834.3</v>
      </c>
      <c r="D25" s="127">
        <f t="shared" ref="C25:D38" si="10">F25</f>
        <v>-1968</v>
      </c>
      <c r="E25" s="127">
        <v>-1128.8</v>
      </c>
      <c r="F25" s="127">
        <v>-1968</v>
      </c>
      <c r="G25" s="139">
        <f t="shared" si="6"/>
        <v>-839.2</v>
      </c>
      <c r="H25" s="139">
        <f t="shared" si="7"/>
        <v>174.34443656980864</v>
      </c>
      <c r="I25" s="74"/>
    </row>
    <row r="26" spans="1:9" s="60" customFormat="1" ht="32.25" customHeight="1">
      <c r="A26" s="205" t="s">
        <v>35</v>
      </c>
      <c r="B26" s="72">
        <v>1037</v>
      </c>
      <c r="C26" s="127">
        <v>-152</v>
      </c>
      <c r="D26" s="127">
        <f t="shared" si="10"/>
        <v>-353.4</v>
      </c>
      <c r="E26" s="127">
        <v>-248.4</v>
      </c>
      <c r="F26" s="127">
        <v>-353.4</v>
      </c>
      <c r="G26" s="139">
        <f t="shared" si="6"/>
        <v>-104.99999999999997</v>
      </c>
      <c r="H26" s="139">
        <f t="shared" si="7"/>
        <v>142.27053140096618</v>
      </c>
      <c r="I26" s="74"/>
    </row>
    <row r="27" spans="1:9" s="55" customFormat="1" ht="40.5">
      <c r="A27" s="205" t="s">
        <v>36</v>
      </c>
      <c r="B27" s="72">
        <v>1038</v>
      </c>
      <c r="C27" s="127">
        <v>-12.1</v>
      </c>
      <c r="D27" s="127">
        <f t="shared" si="10"/>
        <v>-8.5</v>
      </c>
      <c r="E27" s="127">
        <v>-13.2</v>
      </c>
      <c r="F27" s="127">
        <v>-8.5</v>
      </c>
      <c r="G27" s="139">
        <f t="shared" si="6"/>
        <v>4.6999999999999993</v>
      </c>
      <c r="H27" s="139">
        <f t="shared" si="7"/>
        <v>64.393939393939391</v>
      </c>
      <c r="I27" s="74"/>
    </row>
    <row r="28" spans="1:9" s="1" customFormat="1" ht="40.5">
      <c r="A28" s="205" t="s">
        <v>37</v>
      </c>
      <c r="B28" s="72">
        <v>1039</v>
      </c>
      <c r="C28" s="127">
        <v>-56.9</v>
      </c>
      <c r="D28" s="127">
        <f t="shared" si="10"/>
        <v>-58.9</v>
      </c>
      <c r="E28" s="127">
        <v>-55</v>
      </c>
      <c r="F28" s="127">
        <v>-58.9</v>
      </c>
      <c r="G28" s="139">
        <f t="shared" si="6"/>
        <v>-3.8999999999999986</v>
      </c>
      <c r="H28" s="139">
        <f t="shared" si="7"/>
        <v>107.09090909090908</v>
      </c>
      <c r="I28" s="74"/>
    </row>
    <row r="29" spans="1:9" s="55" customFormat="1" ht="32.25" customHeight="1">
      <c r="A29" s="205" t="s">
        <v>38</v>
      </c>
      <c r="B29" s="72">
        <v>1040</v>
      </c>
      <c r="C29" s="127" t="s">
        <v>187</v>
      </c>
      <c r="D29" s="127" t="str">
        <f t="shared" si="10"/>
        <v>(    )</v>
      </c>
      <c r="E29" s="127" t="s">
        <v>187</v>
      </c>
      <c r="F29" s="127" t="s">
        <v>187</v>
      </c>
      <c r="G29" s="139">
        <f t="shared" si="6"/>
        <v>0</v>
      </c>
      <c r="H29" s="139">
        <f t="shared" si="7"/>
        <v>0</v>
      </c>
      <c r="I29" s="74"/>
    </row>
    <row r="30" spans="1:9" s="60" customFormat="1" ht="32.25" customHeight="1">
      <c r="A30" s="205" t="s">
        <v>39</v>
      </c>
      <c r="B30" s="72">
        <v>1041</v>
      </c>
      <c r="C30" s="127" t="s">
        <v>187</v>
      </c>
      <c r="D30" s="127" t="str">
        <f t="shared" si="10"/>
        <v>(    )</v>
      </c>
      <c r="E30" s="127" t="s">
        <v>187</v>
      </c>
      <c r="F30" s="127" t="s">
        <v>187</v>
      </c>
      <c r="G30" s="139">
        <f t="shared" si="6"/>
        <v>0</v>
      </c>
      <c r="H30" s="139">
        <f t="shared" si="7"/>
        <v>0</v>
      </c>
      <c r="I30" s="74"/>
    </row>
    <row r="31" spans="1:9" s="60" customFormat="1" ht="32.25" customHeight="1">
      <c r="A31" s="205" t="s">
        <v>40</v>
      </c>
      <c r="B31" s="72">
        <v>1042</v>
      </c>
      <c r="C31" s="127" t="s">
        <v>187</v>
      </c>
      <c r="D31" s="127">
        <f t="shared" si="10"/>
        <v>-1.5</v>
      </c>
      <c r="E31" s="127">
        <v>-1.3</v>
      </c>
      <c r="F31" s="127">
        <v>-1.5</v>
      </c>
      <c r="G31" s="139">
        <f t="shared" si="6"/>
        <v>-0.19999999999999996</v>
      </c>
      <c r="H31" s="139">
        <f t="shared" si="7"/>
        <v>115.38461538461537</v>
      </c>
      <c r="I31" s="74"/>
    </row>
    <row r="32" spans="1:9" s="60" customFormat="1" ht="32.25" customHeight="1">
      <c r="A32" s="205" t="s">
        <v>56</v>
      </c>
      <c r="B32" s="72">
        <v>1043</v>
      </c>
      <c r="C32" s="127">
        <v>-2.2000000000000002</v>
      </c>
      <c r="D32" s="127">
        <f t="shared" si="10"/>
        <v>-31.9</v>
      </c>
      <c r="E32" s="127">
        <v>-4</v>
      </c>
      <c r="F32" s="127">
        <v>-31.9</v>
      </c>
      <c r="G32" s="139">
        <f t="shared" si="6"/>
        <v>-27.9</v>
      </c>
      <c r="H32" s="139">
        <f t="shared" si="7"/>
        <v>797.5</v>
      </c>
      <c r="I32" s="74"/>
    </row>
    <row r="33" spans="1:9" s="60" customFormat="1" ht="32.25" customHeight="1">
      <c r="A33" s="205" t="s">
        <v>41</v>
      </c>
      <c r="B33" s="72">
        <v>1044</v>
      </c>
      <c r="C33" s="127" t="s">
        <v>187</v>
      </c>
      <c r="D33" s="127" t="str">
        <f t="shared" si="10"/>
        <v>(    )</v>
      </c>
      <c r="E33" s="127" t="s">
        <v>187</v>
      </c>
      <c r="F33" s="127" t="s">
        <v>187</v>
      </c>
      <c r="G33" s="139">
        <f t="shared" si="6"/>
        <v>0</v>
      </c>
      <c r="H33" s="139">
        <f t="shared" si="7"/>
        <v>0</v>
      </c>
      <c r="I33" s="74"/>
    </row>
    <row r="34" spans="1:9" s="60" customFormat="1" ht="32.25" customHeight="1">
      <c r="A34" s="205" t="s">
        <v>42</v>
      </c>
      <c r="B34" s="72">
        <v>1045</v>
      </c>
      <c r="C34" s="127" t="s">
        <v>187</v>
      </c>
      <c r="D34" s="127" t="str">
        <f t="shared" si="10"/>
        <v>(    )</v>
      </c>
      <c r="E34" s="127" t="s">
        <v>187</v>
      </c>
      <c r="F34" s="127" t="s">
        <v>187</v>
      </c>
      <c r="G34" s="139">
        <f t="shared" si="6"/>
        <v>0</v>
      </c>
      <c r="H34" s="139">
        <f t="shared" si="7"/>
        <v>0</v>
      </c>
      <c r="I34" s="74"/>
    </row>
    <row r="35" spans="1:9" s="55" customFormat="1" ht="32.25" customHeight="1">
      <c r="A35" s="205" t="s">
        <v>43</v>
      </c>
      <c r="B35" s="72">
        <v>1046</v>
      </c>
      <c r="C35" s="127" t="s">
        <v>187</v>
      </c>
      <c r="D35" s="127" t="str">
        <f t="shared" si="10"/>
        <v>(    )</v>
      </c>
      <c r="E35" s="127" t="s">
        <v>187</v>
      </c>
      <c r="F35" s="127" t="s">
        <v>187</v>
      </c>
      <c r="G35" s="139">
        <f t="shared" si="6"/>
        <v>0</v>
      </c>
      <c r="H35" s="139">
        <f t="shared" si="7"/>
        <v>0</v>
      </c>
      <c r="I35" s="74"/>
    </row>
    <row r="36" spans="1:9" s="55" customFormat="1" ht="32.25" customHeight="1">
      <c r="A36" s="205" t="s">
        <v>44</v>
      </c>
      <c r="B36" s="72">
        <v>1047</v>
      </c>
      <c r="C36" s="127">
        <v>-10.5</v>
      </c>
      <c r="D36" s="127">
        <f t="shared" si="10"/>
        <v>-13.1</v>
      </c>
      <c r="E36" s="127" t="s">
        <v>187</v>
      </c>
      <c r="F36" s="127">
        <v>-13.1</v>
      </c>
      <c r="G36" s="139">
        <f t="shared" si="6"/>
        <v>-13.1</v>
      </c>
      <c r="H36" s="139">
        <f t="shared" si="7"/>
        <v>0</v>
      </c>
      <c r="I36" s="74"/>
    </row>
    <row r="37" spans="1:9" s="1" customFormat="1" ht="40.5">
      <c r="A37" s="205" t="s">
        <v>64</v>
      </c>
      <c r="B37" s="72">
        <v>1048</v>
      </c>
      <c r="C37" s="127" t="s">
        <v>187</v>
      </c>
      <c r="D37" s="127" t="str">
        <f t="shared" si="10"/>
        <v>(    )</v>
      </c>
      <c r="E37" s="127" t="s">
        <v>187</v>
      </c>
      <c r="F37" s="127" t="s">
        <v>187</v>
      </c>
      <c r="G37" s="139">
        <f t="shared" si="6"/>
        <v>0</v>
      </c>
      <c r="H37" s="139">
        <f t="shared" si="7"/>
        <v>0</v>
      </c>
      <c r="I37" s="74"/>
    </row>
    <row r="38" spans="1:9" s="60" customFormat="1" ht="32.25" customHeight="1">
      <c r="A38" s="205" t="s">
        <v>45</v>
      </c>
      <c r="B38" s="72" t="s">
        <v>360</v>
      </c>
      <c r="C38" s="127" t="str">
        <f t="shared" si="10"/>
        <v>(    )</v>
      </c>
      <c r="D38" s="127" t="str">
        <f t="shared" si="10"/>
        <v>(    )</v>
      </c>
      <c r="E38" s="127" t="s">
        <v>187</v>
      </c>
      <c r="F38" s="127" t="s">
        <v>187</v>
      </c>
      <c r="G38" s="139">
        <f t="shared" si="6"/>
        <v>0</v>
      </c>
      <c r="H38" s="139">
        <f t="shared" si="7"/>
        <v>0</v>
      </c>
      <c r="I38" s="74"/>
    </row>
    <row r="39" spans="1:9" s="60" customFormat="1" ht="32.25" customHeight="1">
      <c r="A39" s="205" t="s">
        <v>85</v>
      </c>
      <c r="B39" s="72">
        <v>1049</v>
      </c>
      <c r="C39" s="127">
        <f>'Розшифровка фінрезультати'!C10</f>
        <v>-49.8</v>
      </c>
      <c r="D39" s="127">
        <f>'Розшифровка фінрезультати'!E10</f>
        <v>-62</v>
      </c>
      <c r="E39" s="127">
        <f>'Розшифровка фінрезультати'!D10</f>
        <v>-49.599999999999994</v>
      </c>
      <c r="F39" s="127">
        <f>'Розшифровка фінрезультати'!E10</f>
        <v>-62</v>
      </c>
      <c r="G39" s="139">
        <f t="shared" si="6"/>
        <v>-12.400000000000006</v>
      </c>
      <c r="H39" s="139">
        <f t="shared" si="7"/>
        <v>125.00000000000003</v>
      </c>
      <c r="I39" s="74"/>
    </row>
    <row r="40" spans="1:9" s="60" customFormat="1" ht="32.25" customHeight="1">
      <c r="A40" s="320" t="s">
        <v>132</v>
      </c>
      <c r="B40" s="125">
        <v>1060</v>
      </c>
      <c r="C40" s="345">
        <f>SUM(C41:C47)</f>
        <v>0</v>
      </c>
      <c r="D40" s="345">
        <f t="shared" ref="D40:F40" si="11">SUM(D41:D47)</f>
        <v>0</v>
      </c>
      <c r="E40" s="345">
        <f t="shared" si="11"/>
        <v>0</v>
      </c>
      <c r="F40" s="345">
        <f t="shared" si="11"/>
        <v>0</v>
      </c>
      <c r="G40" s="135">
        <f t="shared" si="6"/>
        <v>0</v>
      </c>
      <c r="H40" s="135">
        <f t="shared" si="7"/>
        <v>0</v>
      </c>
      <c r="I40" s="125"/>
    </row>
    <row r="41" spans="1:9" s="60" customFormat="1" ht="32.25" customHeight="1">
      <c r="A41" s="205" t="s">
        <v>113</v>
      </c>
      <c r="B41" s="72">
        <v>1061</v>
      </c>
      <c r="C41" s="127" t="s">
        <v>187</v>
      </c>
      <c r="D41" s="127" t="s">
        <v>187</v>
      </c>
      <c r="E41" s="127" t="s">
        <v>187</v>
      </c>
      <c r="F41" s="127" t="s">
        <v>187</v>
      </c>
      <c r="G41" s="139">
        <f t="shared" si="6"/>
        <v>0</v>
      </c>
      <c r="H41" s="139">
        <f t="shared" si="7"/>
        <v>0</v>
      </c>
      <c r="I41" s="74"/>
    </row>
    <row r="42" spans="1:9" s="60" customFormat="1" ht="32.25" customHeight="1">
      <c r="A42" s="205" t="s">
        <v>114</v>
      </c>
      <c r="B42" s="72">
        <v>1062</v>
      </c>
      <c r="C42" s="127" t="s">
        <v>187</v>
      </c>
      <c r="D42" s="127" t="s">
        <v>187</v>
      </c>
      <c r="E42" s="127" t="s">
        <v>187</v>
      </c>
      <c r="F42" s="127" t="s">
        <v>187</v>
      </c>
      <c r="G42" s="139">
        <f t="shared" si="6"/>
        <v>0</v>
      </c>
      <c r="H42" s="139">
        <f t="shared" si="7"/>
        <v>0</v>
      </c>
      <c r="I42" s="74"/>
    </row>
    <row r="43" spans="1:9" s="60" customFormat="1" ht="32.25" customHeight="1">
      <c r="A43" s="205" t="s">
        <v>34</v>
      </c>
      <c r="B43" s="72">
        <v>1063</v>
      </c>
      <c r="C43" s="127" t="s">
        <v>187</v>
      </c>
      <c r="D43" s="127" t="s">
        <v>187</v>
      </c>
      <c r="E43" s="127" t="s">
        <v>187</v>
      </c>
      <c r="F43" s="127" t="s">
        <v>187</v>
      </c>
      <c r="G43" s="139">
        <f t="shared" si="6"/>
        <v>0</v>
      </c>
      <c r="H43" s="139">
        <f t="shared" si="7"/>
        <v>0</v>
      </c>
      <c r="I43" s="74"/>
    </row>
    <row r="44" spans="1:9" s="60" customFormat="1" ht="32.25" customHeight="1">
      <c r="A44" s="205" t="s">
        <v>35</v>
      </c>
      <c r="B44" s="72">
        <v>1064</v>
      </c>
      <c r="C44" s="127" t="s">
        <v>187</v>
      </c>
      <c r="D44" s="127" t="s">
        <v>187</v>
      </c>
      <c r="E44" s="127" t="s">
        <v>187</v>
      </c>
      <c r="F44" s="127" t="s">
        <v>187</v>
      </c>
      <c r="G44" s="139">
        <f t="shared" si="6"/>
        <v>0</v>
      </c>
      <c r="H44" s="139">
        <f t="shared" si="7"/>
        <v>0</v>
      </c>
      <c r="I44" s="74"/>
    </row>
    <row r="45" spans="1:9" s="60" customFormat="1" ht="32.25" customHeight="1">
      <c r="A45" s="205" t="s">
        <v>55</v>
      </c>
      <c r="B45" s="72">
        <v>1065</v>
      </c>
      <c r="C45" s="127" t="s">
        <v>187</v>
      </c>
      <c r="D45" s="127" t="s">
        <v>187</v>
      </c>
      <c r="E45" s="127" t="s">
        <v>187</v>
      </c>
      <c r="F45" s="127" t="s">
        <v>187</v>
      </c>
      <c r="G45" s="139">
        <f t="shared" si="6"/>
        <v>0</v>
      </c>
      <c r="H45" s="139">
        <f t="shared" si="7"/>
        <v>0</v>
      </c>
      <c r="I45" s="74"/>
    </row>
    <row r="46" spans="1:9" s="60" customFormat="1" ht="32.25" customHeight="1">
      <c r="A46" s="205" t="s">
        <v>67</v>
      </c>
      <c r="B46" s="72">
        <v>1066</v>
      </c>
      <c r="C46" s="127" t="s">
        <v>187</v>
      </c>
      <c r="D46" s="127" t="s">
        <v>187</v>
      </c>
      <c r="E46" s="127" t="s">
        <v>187</v>
      </c>
      <c r="F46" s="127" t="s">
        <v>187</v>
      </c>
      <c r="G46" s="139">
        <f t="shared" si="6"/>
        <v>0</v>
      </c>
      <c r="H46" s="139">
        <f t="shared" si="7"/>
        <v>0</v>
      </c>
      <c r="I46" s="74"/>
    </row>
    <row r="47" spans="1:9" s="60" customFormat="1" ht="32.25" customHeight="1">
      <c r="A47" s="205" t="s">
        <v>443</v>
      </c>
      <c r="B47" s="72">
        <v>1067</v>
      </c>
      <c r="C47" s="127">
        <f>'Розшифровка фінрезультати'!C21</f>
        <v>0</v>
      </c>
      <c r="D47" s="127">
        <f>'Розшифровка фінрезультати'!E21</f>
        <v>0</v>
      </c>
      <c r="E47" s="127">
        <f>'Розшифровка фінрезультати'!D21</f>
        <v>0</v>
      </c>
      <c r="F47" s="127">
        <f>'Розшифровка фінрезультати'!E21</f>
        <v>0</v>
      </c>
      <c r="G47" s="139">
        <f t="shared" si="6"/>
        <v>0</v>
      </c>
      <c r="H47" s="139">
        <f t="shared" si="7"/>
        <v>0</v>
      </c>
      <c r="I47" s="74"/>
    </row>
    <row r="48" spans="1:9" s="60" customFormat="1" ht="32.25" customHeight="1">
      <c r="A48" s="124" t="s">
        <v>204</v>
      </c>
      <c r="B48" s="125">
        <v>1070</v>
      </c>
      <c r="C48" s="345">
        <f>SUM(C49:C51)</f>
        <v>0</v>
      </c>
      <c r="D48" s="345">
        <f t="shared" ref="D48:F48" si="12">SUM(D49:D51)</f>
        <v>0</v>
      </c>
      <c r="E48" s="345">
        <f t="shared" si="12"/>
        <v>0</v>
      </c>
      <c r="F48" s="345">
        <f t="shared" si="12"/>
        <v>0</v>
      </c>
      <c r="G48" s="135">
        <f t="shared" si="6"/>
        <v>0</v>
      </c>
      <c r="H48" s="135">
        <f t="shared" si="7"/>
        <v>0</v>
      </c>
      <c r="I48" s="124"/>
    </row>
    <row r="49" spans="1:9" s="60" customFormat="1" ht="32.25" customHeight="1">
      <c r="A49" s="205" t="s">
        <v>129</v>
      </c>
      <c r="B49" s="72">
        <v>1071</v>
      </c>
      <c r="C49" s="127"/>
      <c r="D49" s="127"/>
      <c r="E49" s="127"/>
      <c r="F49" s="127"/>
      <c r="G49" s="139">
        <f t="shared" si="6"/>
        <v>0</v>
      </c>
      <c r="H49" s="139">
        <f t="shared" si="7"/>
        <v>0</v>
      </c>
      <c r="I49" s="74"/>
    </row>
    <row r="50" spans="1:9" s="60" customFormat="1" ht="32.25" customHeight="1">
      <c r="A50" s="205" t="s">
        <v>233</v>
      </c>
      <c r="B50" s="72">
        <v>1072</v>
      </c>
      <c r="C50" s="127"/>
      <c r="D50" s="127"/>
      <c r="E50" s="127"/>
      <c r="F50" s="127"/>
      <c r="G50" s="139">
        <f t="shared" si="6"/>
        <v>0</v>
      </c>
      <c r="H50" s="139">
        <f t="shared" si="7"/>
        <v>0</v>
      </c>
      <c r="I50" s="74"/>
    </row>
    <row r="51" spans="1:9" s="60" customFormat="1" ht="32.25" customHeight="1">
      <c r="A51" s="205" t="s">
        <v>205</v>
      </c>
      <c r="B51" s="72">
        <v>1073</v>
      </c>
      <c r="C51" s="127">
        <f>'Розшифровка фінрезультати'!C23</f>
        <v>0</v>
      </c>
      <c r="D51" s="127">
        <f>'Розшифровка фінрезультати'!E23</f>
        <v>0</v>
      </c>
      <c r="E51" s="127">
        <f>'Розшифровка фінрезультати'!D23</f>
        <v>0</v>
      </c>
      <c r="F51" s="127">
        <f>'Розшифровка фінрезультати'!E23</f>
        <v>0</v>
      </c>
      <c r="G51" s="139">
        <f t="shared" si="6"/>
        <v>0</v>
      </c>
      <c r="H51" s="139">
        <f t="shared" si="7"/>
        <v>0</v>
      </c>
      <c r="I51" s="74"/>
    </row>
    <row r="52" spans="1:9" s="60" customFormat="1" ht="32.25" customHeight="1">
      <c r="A52" s="124" t="s">
        <v>68</v>
      </c>
      <c r="B52" s="125">
        <v>1080</v>
      </c>
      <c r="C52" s="345">
        <f>SUM(C53:C58)</f>
        <v>0</v>
      </c>
      <c r="D52" s="345">
        <f t="shared" ref="D52:F52" si="13">SUM(D53:D58)</f>
        <v>-9.9</v>
      </c>
      <c r="E52" s="345">
        <f t="shared" si="13"/>
        <v>0</v>
      </c>
      <c r="F52" s="345">
        <f t="shared" si="13"/>
        <v>-9.9</v>
      </c>
      <c r="G52" s="135">
        <f t="shared" si="6"/>
        <v>-9.9</v>
      </c>
      <c r="H52" s="135">
        <f t="shared" si="7"/>
        <v>0</v>
      </c>
      <c r="I52" s="124"/>
    </row>
    <row r="53" spans="1:9" s="60" customFormat="1" ht="32.25" customHeight="1">
      <c r="A53" s="205" t="s">
        <v>129</v>
      </c>
      <c r="B53" s="72">
        <v>1081</v>
      </c>
      <c r="C53" s="127" t="s">
        <v>187</v>
      </c>
      <c r="D53" s="127" t="s">
        <v>187</v>
      </c>
      <c r="E53" s="127" t="s">
        <v>187</v>
      </c>
      <c r="F53" s="127" t="s">
        <v>187</v>
      </c>
      <c r="G53" s="139">
        <f t="shared" si="6"/>
        <v>0</v>
      </c>
      <c r="H53" s="139">
        <f t="shared" si="7"/>
        <v>0</v>
      </c>
      <c r="I53" s="74"/>
    </row>
    <row r="54" spans="1:9" s="60" customFormat="1" ht="32.25" customHeight="1">
      <c r="A54" s="205" t="s">
        <v>295</v>
      </c>
      <c r="B54" s="72">
        <v>1082</v>
      </c>
      <c r="C54" s="127" t="s">
        <v>187</v>
      </c>
      <c r="D54" s="127" t="s">
        <v>187</v>
      </c>
      <c r="E54" s="127" t="s">
        <v>187</v>
      </c>
      <c r="F54" s="127" t="s">
        <v>187</v>
      </c>
      <c r="G54" s="139">
        <f t="shared" si="6"/>
        <v>0</v>
      </c>
      <c r="H54" s="139">
        <f t="shared" si="7"/>
        <v>0</v>
      </c>
      <c r="I54" s="74"/>
    </row>
    <row r="55" spans="1:9" s="60" customFormat="1" ht="32.25" customHeight="1">
      <c r="A55" s="205" t="s">
        <v>62</v>
      </c>
      <c r="B55" s="72">
        <v>1083</v>
      </c>
      <c r="C55" s="127" t="s">
        <v>187</v>
      </c>
      <c r="D55" s="127" t="s">
        <v>187</v>
      </c>
      <c r="E55" s="127" t="s">
        <v>187</v>
      </c>
      <c r="F55" s="127" t="s">
        <v>187</v>
      </c>
      <c r="G55" s="139">
        <f t="shared" si="6"/>
        <v>0</v>
      </c>
      <c r="H55" s="139">
        <f t="shared" si="7"/>
        <v>0</v>
      </c>
      <c r="I55" s="74"/>
    </row>
    <row r="56" spans="1:9" s="60" customFormat="1" ht="32.25" customHeight="1">
      <c r="A56" s="313" t="s">
        <v>46</v>
      </c>
      <c r="B56" s="314">
        <v>1084</v>
      </c>
      <c r="C56" s="127" t="s">
        <v>187</v>
      </c>
      <c r="D56" s="127" t="s">
        <v>187</v>
      </c>
      <c r="E56" s="127" t="s">
        <v>187</v>
      </c>
      <c r="F56" s="127" t="s">
        <v>187</v>
      </c>
      <c r="G56" s="139">
        <f t="shared" si="6"/>
        <v>0</v>
      </c>
      <c r="H56" s="139">
        <f t="shared" si="7"/>
        <v>0</v>
      </c>
      <c r="I56" s="74"/>
    </row>
    <row r="57" spans="1:9" s="60" customFormat="1" ht="32.25" customHeight="1">
      <c r="A57" s="205" t="s">
        <v>54</v>
      </c>
      <c r="B57" s="72">
        <v>1085</v>
      </c>
      <c r="C57" s="127" t="s">
        <v>187</v>
      </c>
      <c r="D57" s="127" t="s">
        <v>187</v>
      </c>
      <c r="E57" s="127" t="s">
        <v>187</v>
      </c>
      <c r="F57" s="127" t="s">
        <v>187</v>
      </c>
      <c r="G57" s="139">
        <f t="shared" si="6"/>
        <v>0</v>
      </c>
      <c r="H57" s="139">
        <f t="shared" si="7"/>
        <v>0</v>
      </c>
      <c r="I57" s="74"/>
    </row>
    <row r="58" spans="1:9" s="312" customFormat="1" ht="32.25" customHeight="1">
      <c r="A58" s="313" t="s">
        <v>144</v>
      </c>
      <c r="B58" s="314">
        <v>1086</v>
      </c>
      <c r="C58" s="127">
        <f>'Розшифровка фінрезультати'!C25</f>
        <v>0</v>
      </c>
      <c r="D58" s="127">
        <f>'Розшифровка фінрезультати'!E25</f>
        <v>-9.9</v>
      </c>
      <c r="E58" s="127">
        <f>'Розшифровка фінрезультати'!D25</f>
        <v>0</v>
      </c>
      <c r="F58" s="127">
        <f>'Розшифровка фінрезультати'!E25</f>
        <v>-9.9</v>
      </c>
      <c r="G58" s="139">
        <f t="shared" si="6"/>
        <v>-9.9</v>
      </c>
      <c r="H58" s="139">
        <f t="shared" si="7"/>
        <v>0</v>
      </c>
      <c r="I58" s="316"/>
    </row>
    <row r="59" spans="1:9" s="60" customFormat="1" ht="32.25" customHeight="1">
      <c r="A59" s="124" t="s">
        <v>4</v>
      </c>
      <c r="B59" s="125">
        <v>1100</v>
      </c>
      <c r="C59" s="126">
        <f>SUM(C18,C19,C40,C48,C52)</f>
        <v>392.19999999999959</v>
      </c>
      <c r="D59" s="126">
        <f t="shared" ref="D59:E59" si="14">SUM(D18,D19,D40,D48,D52)</f>
        <v>536.59999999999957</v>
      </c>
      <c r="E59" s="126">
        <f t="shared" si="14"/>
        <v>3.3999999999998636</v>
      </c>
      <c r="F59" s="126">
        <f>SUM(F18,F19,F40,F48,F52)</f>
        <v>536.59999999999957</v>
      </c>
      <c r="G59" s="135">
        <f t="shared" si="6"/>
        <v>533.1999999999997</v>
      </c>
      <c r="H59" s="135">
        <f t="shared" si="7"/>
        <v>15782.352941177092</v>
      </c>
      <c r="I59" s="124"/>
    </row>
    <row r="60" spans="1:9" s="60" customFormat="1" ht="32.25" customHeight="1">
      <c r="A60" s="205" t="s">
        <v>83</v>
      </c>
      <c r="B60" s="72">
        <v>1110</v>
      </c>
      <c r="C60" s="127"/>
      <c r="D60" s="127"/>
      <c r="E60" s="127"/>
      <c r="F60" s="127"/>
      <c r="G60" s="139">
        <f t="shared" si="6"/>
        <v>0</v>
      </c>
      <c r="H60" s="139">
        <f t="shared" si="7"/>
        <v>0</v>
      </c>
      <c r="I60" s="74"/>
    </row>
    <row r="61" spans="1:9" s="60" customFormat="1" ht="32.25" customHeight="1">
      <c r="A61" s="205" t="s">
        <v>87</v>
      </c>
      <c r="B61" s="72">
        <v>1120</v>
      </c>
      <c r="C61" s="127" t="s">
        <v>187</v>
      </c>
      <c r="D61" s="127" t="s">
        <v>187</v>
      </c>
      <c r="E61" s="127" t="s">
        <v>187</v>
      </c>
      <c r="F61" s="127" t="s">
        <v>187</v>
      </c>
      <c r="G61" s="139">
        <f t="shared" si="6"/>
        <v>0</v>
      </c>
      <c r="H61" s="139">
        <f t="shared" si="7"/>
        <v>0</v>
      </c>
      <c r="I61" s="74"/>
    </row>
    <row r="62" spans="1:9" s="60" customFormat="1" ht="32.25" customHeight="1">
      <c r="A62" s="124" t="s">
        <v>84</v>
      </c>
      <c r="B62" s="125">
        <v>1130</v>
      </c>
      <c r="C62" s="126"/>
      <c r="D62" s="126"/>
      <c r="E62" s="126"/>
      <c r="F62" s="126"/>
      <c r="G62" s="135">
        <f t="shared" si="6"/>
        <v>0</v>
      </c>
      <c r="H62" s="135">
        <f t="shared" si="7"/>
        <v>0</v>
      </c>
      <c r="I62" s="124"/>
    </row>
    <row r="63" spans="1:9" s="60" customFormat="1" ht="32.25" customHeight="1">
      <c r="A63" s="124" t="s">
        <v>86</v>
      </c>
      <c r="B63" s="125">
        <v>1140</v>
      </c>
      <c r="C63" s="345">
        <v>-3.3</v>
      </c>
      <c r="D63" s="127" t="s">
        <v>187</v>
      </c>
      <c r="E63" s="127" t="s">
        <v>187</v>
      </c>
      <c r="F63" s="127" t="s">
        <v>187</v>
      </c>
      <c r="G63" s="135">
        <f t="shared" si="6"/>
        <v>0</v>
      </c>
      <c r="H63" s="135">
        <f t="shared" si="7"/>
        <v>0</v>
      </c>
      <c r="I63" s="124"/>
    </row>
    <row r="64" spans="1:9" s="60" customFormat="1" ht="32.25" customHeight="1">
      <c r="A64" s="124" t="s">
        <v>206</v>
      </c>
      <c r="B64" s="125">
        <v>1150</v>
      </c>
      <c r="C64" s="182">
        <f>SUM(C65:C66)</f>
        <v>1.7</v>
      </c>
      <c r="D64" s="182">
        <f t="shared" ref="D64:F64" si="15">SUM(D65:D66)</f>
        <v>0</v>
      </c>
      <c r="E64" s="182">
        <f t="shared" si="15"/>
        <v>0</v>
      </c>
      <c r="F64" s="182">
        <f t="shared" si="15"/>
        <v>0</v>
      </c>
      <c r="G64" s="135">
        <f t="shared" si="6"/>
        <v>0</v>
      </c>
      <c r="H64" s="135">
        <f t="shared" si="7"/>
        <v>0</v>
      </c>
      <c r="I64" s="124"/>
    </row>
    <row r="65" spans="1:9" s="60" customFormat="1" ht="32.25" customHeight="1">
      <c r="A65" s="205" t="s">
        <v>129</v>
      </c>
      <c r="B65" s="72">
        <v>1151</v>
      </c>
      <c r="C65" s="127"/>
      <c r="D65" s="127"/>
      <c r="E65" s="127"/>
      <c r="F65" s="127"/>
      <c r="G65" s="139">
        <f t="shared" si="6"/>
        <v>0</v>
      </c>
      <c r="H65" s="139">
        <f t="shared" si="7"/>
        <v>0</v>
      </c>
      <c r="I65" s="74"/>
    </row>
    <row r="66" spans="1:9" s="60" customFormat="1" ht="32.25" customHeight="1">
      <c r="A66" s="205" t="s">
        <v>207</v>
      </c>
      <c r="B66" s="72">
        <v>1152</v>
      </c>
      <c r="C66" s="127">
        <f>'Розшифровка фінрезультати'!C31</f>
        <v>1.7</v>
      </c>
      <c r="D66" s="127">
        <f>'Розшифровка фінрезультати'!E31</f>
        <v>0</v>
      </c>
      <c r="E66" s="127"/>
      <c r="F66" s="127">
        <f>'Розшифровка фінрезультати'!E31</f>
        <v>0</v>
      </c>
      <c r="G66" s="139">
        <f t="shared" si="6"/>
        <v>0</v>
      </c>
      <c r="H66" s="139">
        <f t="shared" si="7"/>
        <v>0</v>
      </c>
      <c r="I66" s="74"/>
    </row>
    <row r="67" spans="1:9" s="60" customFormat="1" ht="32.25" customHeight="1">
      <c r="A67" s="124" t="s">
        <v>208</v>
      </c>
      <c r="B67" s="125">
        <v>1160</v>
      </c>
      <c r="C67" s="345">
        <f>SUM(C68:C69)</f>
        <v>0</v>
      </c>
      <c r="D67" s="345">
        <f t="shared" ref="D67:F67" si="16">SUM(D68:D69)</f>
        <v>0</v>
      </c>
      <c r="E67" s="345">
        <f t="shared" si="16"/>
        <v>0</v>
      </c>
      <c r="F67" s="345">
        <f t="shared" si="16"/>
        <v>0</v>
      </c>
      <c r="G67" s="135">
        <f t="shared" si="6"/>
        <v>0</v>
      </c>
      <c r="H67" s="135">
        <f t="shared" si="7"/>
        <v>0</v>
      </c>
      <c r="I67" s="124"/>
    </row>
    <row r="68" spans="1:9" s="55" customFormat="1" ht="32.25" customHeight="1">
      <c r="A68" s="205" t="s">
        <v>129</v>
      </c>
      <c r="B68" s="72">
        <v>1161</v>
      </c>
      <c r="C68" s="127" t="s">
        <v>187</v>
      </c>
      <c r="D68" s="127" t="s">
        <v>187</v>
      </c>
      <c r="E68" s="127" t="s">
        <v>187</v>
      </c>
      <c r="F68" s="127" t="s">
        <v>187</v>
      </c>
      <c r="G68" s="139">
        <f t="shared" si="6"/>
        <v>0</v>
      </c>
      <c r="H68" s="139">
        <f t="shared" si="7"/>
        <v>0</v>
      </c>
      <c r="I68" s="74"/>
    </row>
    <row r="69" spans="1:9" s="55" customFormat="1" ht="32.25" customHeight="1">
      <c r="A69" s="205" t="s">
        <v>91</v>
      </c>
      <c r="B69" s="72">
        <v>1162</v>
      </c>
      <c r="C69" s="127">
        <f>'Розшифровка фінрезультати'!C34</f>
        <v>0</v>
      </c>
      <c r="D69" s="127">
        <f>'Розшифровка фінрезультати'!E34</f>
        <v>0</v>
      </c>
      <c r="E69" s="127">
        <f>'Розшифровка фінрезультати'!D34</f>
        <v>0</v>
      </c>
      <c r="F69" s="127">
        <f>'Розшифровка фінрезультати'!E34</f>
        <v>0</v>
      </c>
      <c r="G69" s="139">
        <f t="shared" si="6"/>
        <v>0</v>
      </c>
      <c r="H69" s="139">
        <f t="shared" si="7"/>
        <v>0</v>
      </c>
      <c r="I69" s="74"/>
    </row>
    <row r="70" spans="1:9" s="60" customFormat="1" ht="32.25" customHeight="1">
      <c r="A70" s="320" t="s">
        <v>74</v>
      </c>
      <c r="B70" s="68">
        <v>1170</v>
      </c>
      <c r="C70" s="345">
        <f>SUM(C59,C60,C61,C62,C63,C64,C67)</f>
        <v>390.59999999999957</v>
      </c>
      <c r="D70" s="345">
        <f t="shared" ref="D70:F70" si="17">SUM(D59,D60,D61,D62,D63,D64,D67)</f>
        <v>536.59999999999957</v>
      </c>
      <c r="E70" s="345">
        <f t="shared" si="17"/>
        <v>3.3999999999998636</v>
      </c>
      <c r="F70" s="345">
        <f t="shared" si="17"/>
        <v>536.59999999999957</v>
      </c>
      <c r="G70" s="135">
        <f t="shared" si="6"/>
        <v>533.1999999999997</v>
      </c>
      <c r="H70" s="135">
        <f t="shared" si="7"/>
        <v>15782.352941177092</v>
      </c>
      <c r="I70" s="70"/>
    </row>
    <row r="71" spans="1:9" s="60" customFormat="1" ht="32.25" customHeight="1">
      <c r="A71" s="205" t="s">
        <v>199</v>
      </c>
      <c r="B71" s="72">
        <v>1180</v>
      </c>
      <c r="C71" s="127" t="s">
        <v>187</v>
      </c>
      <c r="D71" s="127">
        <f>F71</f>
        <v>-18.600000000000001</v>
      </c>
      <c r="E71" s="127">
        <v>-0.6</v>
      </c>
      <c r="F71" s="127">
        <v>-18.600000000000001</v>
      </c>
      <c r="G71" s="139">
        <f t="shared" si="6"/>
        <v>-18</v>
      </c>
      <c r="H71" s="139">
        <f t="shared" si="7"/>
        <v>3100.0000000000005</v>
      </c>
      <c r="I71" s="74"/>
    </row>
    <row r="72" spans="1:9" s="60" customFormat="1" ht="32.25" customHeight="1">
      <c r="A72" s="205" t="s">
        <v>200</v>
      </c>
      <c r="B72" s="72">
        <v>1181</v>
      </c>
      <c r="C72" s="127"/>
      <c r="D72" s="127"/>
      <c r="E72" s="127"/>
      <c r="F72" s="127"/>
      <c r="G72" s="139">
        <f t="shared" si="6"/>
        <v>0</v>
      </c>
      <c r="H72" s="139">
        <f t="shared" si="7"/>
        <v>0</v>
      </c>
      <c r="I72" s="74"/>
    </row>
    <row r="73" spans="1:9" s="60" customFormat="1" ht="32.25" customHeight="1">
      <c r="A73" s="205" t="s">
        <v>201</v>
      </c>
      <c r="B73" s="72">
        <v>1190</v>
      </c>
      <c r="C73" s="127"/>
      <c r="D73" s="127"/>
      <c r="E73" s="127"/>
      <c r="F73" s="127"/>
      <c r="G73" s="139">
        <f t="shared" si="6"/>
        <v>0</v>
      </c>
      <c r="H73" s="139">
        <f t="shared" si="7"/>
        <v>0</v>
      </c>
      <c r="I73" s="74"/>
    </row>
    <row r="74" spans="1:9" s="60" customFormat="1" ht="32.25" customHeight="1">
      <c r="A74" s="205" t="s">
        <v>202</v>
      </c>
      <c r="B74" s="72">
        <v>1191</v>
      </c>
      <c r="C74" s="127" t="s">
        <v>187</v>
      </c>
      <c r="D74" s="127" t="s">
        <v>187</v>
      </c>
      <c r="E74" s="127" t="s">
        <v>187</v>
      </c>
      <c r="F74" s="127" t="s">
        <v>187</v>
      </c>
      <c r="G74" s="139">
        <f t="shared" si="6"/>
        <v>0</v>
      </c>
      <c r="H74" s="139">
        <f t="shared" si="7"/>
        <v>0</v>
      </c>
      <c r="I74" s="74"/>
    </row>
    <row r="75" spans="1:9" s="60" customFormat="1" ht="32.25" customHeight="1">
      <c r="A75" s="124" t="s">
        <v>223</v>
      </c>
      <c r="B75" s="125">
        <v>1200</v>
      </c>
      <c r="C75" s="126">
        <f>SUM(C70,C71,C72,C73,C74)</f>
        <v>390.59999999999957</v>
      </c>
      <c r="D75" s="126">
        <f t="shared" ref="D75:F75" si="18">SUM(D70,D71,D72,D73,D74)</f>
        <v>517.99999999999955</v>
      </c>
      <c r="E75" s="126">
        <f t="shared" si="18"/>
        <v>2.7999999999998635</v>
      </c>
      <c r="F75" s="126">
        <f t="shared" si="18"/>
        <v>517.99999999999955</v>
      </c>
      <c r="G75" s="135">
        <f t="shared" si="6"/>
        <v>515.1999999999997</v>
      </c>
      <c r="H75" s="135">
        <f t="shared" si="7"/>
        <v>18500.000000000888</v>
      </c>
      <c r="I75" s="124"/>
    </row>
    <row r="76" spans="1:9" s="60" customFormat="1" ht="32.25" customHeight="1">
      <c r="A76" s="205" t="s">
        <v>24</v>
      </c>
      <c r="B76" s="72">
        <v>1201</v>
      </c>
      <c r="C76" s="127">
        <f>IF(C75&gt;=0,C75,"")</f>
        <v>390.59999999999957</v>
      </c>
      <c r="D76" s="127">
        <f t="shared" ref="D76:F76" si="19">IF(D75&gt;=0,D75,"")</f>
        <v>517.99999999999955</v>
      </c>
      <c r="E76" s="127">
        <f t="shared" si="19"/>
        <v>2.7999999999998635</v>
      </c>
      <c r="F76" s="127">
        <f t="shared" si="19"/>
        <v>517.99999999999955</v>
      </c>
      <c r="G76" s="139">
        <f>IF(F76="",0,F76)-IF(E76="",0,E76)</f>
        <v>515.1999999999997</v>
      </c>
      <c r="H76" s="139">
        <f>IF(IF(E76="",0,E76)=0,0,IF(F76="",0,F76)/IF(E76="",0,E76))*100</f>
        <v>18500.000000000888</v>
      </c>
      <c r="I76" s="74"/>
    </row>
    <row r="77" spans="1:9" s="60" customFormat="1" ht="32.25" customHeight="1">
      <c r="A77" s="205" t="s">
        <v>25</v>
      </c>
      <c r="B77" s="72">
        <v>1202</v>
      </c>
      <c r="C77" s="127" t="str">
        <f>IF(C75&lt;0,C75,"")</f>
        <v/>
      </c>
      <c r="D77" s="127" t="str">
        <f t="shared" ref="D77:F77" si="20">IF(D75&lt;0,D75,"")</f>
        <v/>
      </c>
      <c r="E77" s="127" t="str">
        <f t="shared" si="20"/>
        <v/>
      </c>
      <c r="F77" s="127" t="str">
        <f t="shared" si="20"/>
        <v/>
      </c>
      <c r="G77" s="139">
        <f>IF(F77="",0,F77)-IF(E77="",0,E77)</f>
        <v>0</v>
      </c>
      <c r="H77" s="139">
        <f>IF(IF(E77="",0,E77)=0,0,IF(F77="",0,F77)/IF(E77="",0,E77))*100</f>
        <v>0</v>
      </c>
      <c r="I77" s="74"/>
    </row>
    <row r="78" spans="1:9" s="60" customFormat="1" ht="32.25" customHeight="1">
      <c r="A78" s="124" t="s">
        <v>19</v>
      </c>
      <c r="B78" s="125">
        <v>1210</v>
      </c>
      <c r="C78" s="345">
        <f>SUM(C8,C48,C60,C62,C64,C72,C73)</f>
        <v>2323.7999999999997</v>
      </c>
      <c r="D78" s="345">
        <f t="shared" ref="D78:F78" si="21">SUM(D8,D48,D60,D62,D64,D72,D73)</f>
        <v>4569.5</v>
      </c>
      <c r="E78" s="345">
        <f t="shared" si="21"/>
        <v>3947.1</v>
      </c>
      <c r="F78" s="345">
        <f t="shared" si="21"/>
        <v>4569.5</v>
      </c>
      <c r="G78" s="135">
        <f t="shared" ref="G78:G95" si="22">IF(F78="(    )",0,F78)-IF(E78="(    )",0,E78)</f>
        <v>622.40000000000009</v>
      </c>
      <c r="H78" s="135">
        <f t="shared" ref="H78:H95" si="23">IF(IF(E78="(    )",0,E78)=0,0,IF(F78="(    )",0,F78)/IF(E78="(    )",0,E78))*100</f>
        <v>115.76853892731374</v>
      </c>
      <c r="I78" s="124"/>
    </row>
    <row r="79" spans="1:9" s="60" customFormat="1" ht="32.25" customHeight="1">
      <c r="A79" s="124" t="s">
        <v>89</v>
      </c>
      <c r="B79" s="125">
        <v>1220</v>
      </c>
      <c r="C79" s="126">
        <f>SUM(C9,C19,C40,C52,C61,C63,C67,C71,C74)</f>
        <v>-1933.2</v>
      </c>
      <c r="D79" s="126">
        <f t="shared" ref="D79:F79" si="24">SUM(D9,D19,D40,D52,D61,D63,D67,D71,D74)</f>
        <v>-4051.5</v>
      </c>
      <c r="E79" s="126">
        <f t="shared" si="24"/>
        <v>-3944.2999999999997</v>
      </c>
      <c r="F79" s="126">
        <f t="shared" si="24"/>
        <v>-4051.5</v>
      </c>
      <c r="G79" s="135">
        <f t="shared" si="22"/>
        <v>-107.20000000000027</v>
      </c>
      <c r="H79" s="135">
        <f t="shared" si="23"/>
        <v>102.71784600562839</v>
      </c>
      <c r="I79" s="124"/>
    </row>
    <row r="80" spans="1:9" s="60" customFormat="1" ht="32.25" customHeight="1">
      <c r="A80" s="205" t="s">
        <v>145</v>
      </c>
      <c r="B80" s="72">
        <v>1230</v>
      </c>
      <c r="C80" s="127"/>
      <c r="D80" s="127"/>
      <c r="E80" s="127"/>
      <c r="F80" s="127"/>
      <c r="G80" s="139">
        <f t="shared" si="22"/>
        <v>0</v>
      </c>
      <c r="H80" s="139">
        <f t="shared" si="23"/>
        <v>0</v>
      </c>
      <c r="I80" s="74"/>
    </row>
    <row r="81" spans="1:9" s="60" customFormat="1" ht="32.25" customHeight="1">
      <c r="A81" s="486" t="s">
        <v>107</v>
      </c>
      <c r="B81" s="487"/>
      <c r="C81" s="487"/>
      <c r="D81" s="487"/>
      <c r="E81" s="487"/>
      <c r="F81" s="487"/>
      <c r="G81" s="487"/>
      <c r="H81" s="487"/>
      <c r="I81" s="488"/>
    </row>
    <row r="82" spans="1:9" s="60" customFormat="1" ht="32.25" customHeight="1">
      <c r="A82" s="205" t="s">
        <v>154</v>
      </c>
      <c r="B82" s="72">
        <v>1300</v>
      </c>
      <c r="C82" s="127">
        <f t="shared" ref="C82:D82" si="25">C59</f>
        <v>392.19999999999959</v>
      </c>
      <c r="D82" s="127">
        <f t="shared" si="25"/>
        <v>536.59999999999957</v>
      </c>
      <c r="E82" s="127">
        <f t="shared" ref="E82" si="26">E59</f>
        <v>3.3999999999998636</v>
      </c>
      <c r="F82" s="127">
        <f t="shared" ref="F82" si="27">F59</f>
        <v>536.59999999999957</v>
      </c>
      <c r="G82" s="139">
        <f t="shared" si="22"/>
        <v>533.1999999999997</v>
      </c>
      <c r="H82" s="139">
        <f t="shared" si="23"/>
        <v>15782.352941177092</v>
      </c>
      <c r="I82" s="74"/>
    </row>
    <row r="83" spans="1:9" s="60" customFormat="1" ht="32.25" customHeight="1">
      <c r="A83" s="205" t="s">
        <v>273</v>
      </c>
      <c r="B83" s="72">
        <v>1301</v>
      </c>
      <c r="C83" s="127">
        <f t="shared" ref="C83:D83" si="28">C93</f>
        <v>107.7</v>
      </c>
      <c r="D83" s="127">
        <f t="shared" si="28"/>
        <v>55.5</v>
      </c>
      <c r="E83" s="127">
        <f t="shared" ref="E83" si="29">E93</f>
        <v>109.2</v>
      </c>
      <c r="F83" s="127">
        <f t="shared" ref="F83" si="30">F93</f>
        <v>55.5</v>
      </c>
      <c r="G83" s="139">
        <f t="shared" si="22"/>
        <v>-53.7</v>
      </c>
      <c r="H83" s="139">
        <f t="shared" si="23"/>
        <v>50.824175824175825</v>
      </c>
      <c r="I83" s="74"/>
    </row>
    <row r="84" spans="1:9" s="60" customFormat="1" ht="32.25" customHeight="1">
      <c r="A84" s="205" t="s">
        <v>274</v>
      </c>
      <c r="B84" s="72">
        <v>1302</v>
      </c>
      <c r="C84" s="139">
        <f t="shared" ref="C84:D84" si="31">-C49</f>
        <v>0</v>
      </c>
      <c r="D84" s="139">
        <f t="shared" si="31"/>
        <v>0</v>
      </c>
      <c r="E84" s="139">
        <f t="shared" ref="E84" si="32">-E49</f>
        <v>0</v>
      </c>
      <c r="F84" s="139">
        <f t="shared" ref="F84" si="33">-F49</f>
        <v>0</v>
      </c>
      <c r="G84" s="139">
        <f t="shared" si="22"/>
        <v>0</v>
      </c>
      <c r="H84" s="139">
        <f t="shared" si="23"/>
        <v>0</v>
      </c>
      <c r="I84" s="74"/>
    </row>
    <row r="85" spans="1:9" s="60" customFormat="1" ht="32.25" customHeight="1">
      <c r="A85" s="205" t="s">
        <v>275</v>
      </c>
      <c r="B85" s="72">
        <v>1303</v>
      </c>
      <c r="C85" s="139">
        <f t="shared" ref="C85:D85" si="34">-IF(C53="(    )",0,C53)</f>
        <v>0</v>
      </c>
      <c r="D85" s="139">
        <f t="shared" si="34"/>
        <v>0</v>
      </c>
      <c r="E85" s="139">
        <f t="shared" ref="E85" si="35">-IF(E53="(    )",0,E53)</f>
        <v>0</v>
      </c>
      <c r="F85" s="139">
        <f t="shared" ref="F85" si="36">-IF(F53="(    )",0,F53)</f>
        <v>0</v>
      </c>
      <c r="G85" s="139">
        <f t="shared" si="22"/>
        <v>0</v>
      </c>
      <c r="H85" s="139">
        <f t="shared" si="23"/>
        <v>0</v>
      </c>
      <c r="I85" s="74"/>
    </row>
    <row r="86" spans="1:9" s="60" customFormat="1" ht="32.25" customHeight="1">
      <c r="A86" s="205" t="s">
        <v>276</v>
      </c>
      <c r="B86" s="72">
        <v>1304</v>
      </c>
      <c r="C86" s="139">
        <f t="shared" ref="C86:D86" si="37">-C50</f>
        <v>0</v>
      </c>
      <c r="D86" s="139">
        <f t="shared" si="37"/>
        <v>0</v>
      </c>
      <c r="E86" s="139">
        <f t="shared" ref="E86" si="38">-E50</f>
        <v>0</v>
      </c>
      <c r="F86" s="139">
        <f t="shared" ref="F86" si="39">-F50</f>
        <v>0</v>
      </c>
      <c r="G86" s="139">
        <f t="shared" si="22"/>
        <v>0</v>
      </c>
      <c r="H86" s="139">
        <f t="shared" si="23"/>
        <v>0</v>
      </c>
      <c r="I86" s="74"/>
    </row>
    <row r="87" spans="1:9" s="60" customFormat="1" ht="32.25" customHeight="1">
      <c r="A87" s="205" t="s">
        <v>277</v>
      </c>
      <c r="B87" s="72">
        <v>1305</v>
      </c>
      <c r="C87" s="127">
        <f t="shared" ref="C87:D87" si="40">-IF(C54="(    )",0,C54)</f>
        <v>0</v>
      </c>
      <c r="D87" s="127">
        <f t="shared" si="40"/>
        <v>0</v>
      </c>
      <c r="E87" s="127">
        <f t="shared" ref="E87" si="41">-IF(E54="(    )",0,E54)</f>
        <v>0</v>
      </c>
      <c r="F87" s="127">
        <f t="shared" ref="F87" si="42">-IF(F54="(    )",0,F54)</f>
        <v>0</v>
      </c>
      <c r="G87" s="139">
        <f t="shared" ref="G87:G88" si="43">IF(F87="(    )",0,F87)-IF(E87="(    )",0,E87)</f>
        <v>0</v>
      </c>
      <c r="H87" s="139">
        <f t="shared" ref="H87:H88" si="44">IF(IF(E87="(    )",0,E87)=0,0,IF(F87="(    )",0,F87)/IF(E87="(    )",0,E87))*100</f>
        <v>0</v>
      </c>
      <c r="I87" s="74"/>
    </row>
    <row r="88" spans="1:9" s="60" customFormat="1" ht="32.25" customHeight="1">
      <c r="A88" s="124" t="s">
        <v>101</v>
      </c>
      <c r="B88" s="125">
        <v>1310</v>
      </c>
      <c r="C88" s="172">
        <f>SUM(C82:C87)</f>
        <v>499.89999999999958</v>
      </c>
      <c r="D88" s="172">
        <f t="shared" ref="D88:F88" si="45">SUM(D82:D87)</f>
        <v>592.09999999999957</v>
      </c>
      <c r="E88" s="172">
        <f t="shared" si="45"/>
        <v>112.59999999999987</v>
      </c>
      <c r="F88" s="172">
        <f t="shared" si="45"/>
        <v>592.09999999999957</v>
      </c>
      <c r="G88" s="135">
        <f t="shared" si="43"/>
        <v>479.49999999999972</v>
      </c>
      <c r="H88" s="135">
        <f t="shared" si="44"/>
        <v>525.84369449378357</v>
      </c>
      <c r="I88" s="124"/>
    </row>
    <row r="89" spans="1:9" s="60" customFormat="1" ht="32.25" customHeight="1">
      <c r="A89" s="348" t="s">
        <v>135</v>
      </c>
      <c r="B89" s="68"/>
      <c r="C89" s="345"/>
      <c r="D89" s="345"/>
      <c r="E89" s="345"/>
      <c r="F89" s="345"/>
      <c r="G89" s="135"/>
      <c r="H89" s="135"/>
      <c r="I89" s="70"/>
    </row>
    <row r="90" spans="1:9" s="60" customFormat="1" ht="32.25" customHeight="1">
      <c r="A90" s="205" t="s">
        <v>438</v>
      </c>
      <c r="B90" s="72">
        <v>1400</v>
      </c>
      <c r="C90" s="127">
        <v>84.1</v>
      </c>
      <c r="D90" s="127">
        <f>F90</f>
        <v>120.6</v>
      </c>
      <c r="E90" s="127">
        <v>128.80000000000001</v>
      </c>
      <c r="F90" s="127">
        <v>120.6</v>
      </c>
      <c r="G90" s="139">
        <f t="shared" si="22"/>
        <v>-8.2000000000000171</v>
      </c>
      <c r="H90" s="139">
        <f t="shared" si="23"/>
        <v>93.633540372670794</v>
      </c>
      <c r="I90" s="74"/>
    </row>
    <row r="91" spans="1:9" s="60" customFormat="1" ht="32.25" customHeight="1">
      <c r="A91" s="205" t="s">
        <v>5</v>
      </c>
      <c r="B91" s="72">
        <v>1410</v>
      </c>
      <c r="C91" s="127">
        <v>1368.5</v>
      </c>
      <c r="D91" s="127">
        <f t="shared" ref="D91:D94" si="46">F91</f>
        <v>3091.5</v>
      </c>
      <c r="E91" s="127">
        <v>2955.2</v>
      </c>
      <c r="F91" s="127">
        <v>3091.5</v>
      </c>
      <c r="G91" s="139">
        <f t="shared" si="22"/>
        <v>136.30000000000018</v>
      </c>
      <c r="H91" s="139">
        <f t="shared" si="23"/>
        <v>104.61220898754738</v>
      </c>
      <c r="I91" s="74"/>
    </row>
    <row r="92" spans="1:9" s="60" customFormat="1" ht="32.25" customHeight="1">
      <c r="A92" s="205" t="s">
        <v>6</v>
      </c>
      <c r="B92" s="72">
        <v>1420</v>
      </c>
      <c r="C92" s="127">
        <v>269.5</v>
      </c>
      <c r="D92" s="127">
        <f t="shared" si="46"/>
        <v>600.6</v>
      </c>
      <c r="E92" s="127">
        <v>650.20000000000005</v>
      </c>
      <c r="F92" s="127">
        <v>600.6</v>
      </c>
      <c r="G92" s="139">
        <f t="shared" si="22"/>
        <v>-49.600000000000023</v>
      </c>
      <c r="H92" s="139">
        <f t="shared" si="23"/>
        <v>92.371577976007373</v>
      </c>
      <c r="I92" s="74"/>
    </row>
    <row r="93" spans="1:9" s="60" customFormat="1" ht="32.25" customHeight="1">
      <c r="A93" s="205" t="s">
        <v>7</v>
      </c>
      <c r="B93" s="72">
        <v>1430</v>
      </c>
      <c r="C93" s="127">
        <v>107.7</v>
      </c>
      <c r="D93" s="127">
        <f t="shared" si="46"/>
        <v>55.5</v>
      </c>
      <c r="E93" s="127">
        <v>109.2</v>
      </c>
      <c r="F93" s="127">
        <v>55.5</v>
      </c>
      <c r="G93" s="139">
        <f t="shared" si="22"/>
        <v>-53.7</v>
      </c>
      <c r="H93" s="139">
        <f t="shared" si="23"/>
        <v>50.824175824175825</v>
      </c>
      <c r="I93" s="74"/>
    </row>
    <row r="94" spans="1:9" s="60" customFormat="1" ht="32.25" customHeight="1">
      <c r="A94" s="205" t="s">
        <v>27</v>
      </c>
      <c r="B94" s="72">
        <v>1440</v>
      </c>
      <c r="C94" s="127">
        <v>100.1</v>
      </c>
      <c r="D94" s="127">
        <f t="shared" si="46"/>
        <v>164.7</v>
      </c>
      <c r="E94" s="127">
        <v>100.3</v>
      </c>
      <c r="F94" s="127">
        <v>164.7</v>
      </c>
      <c r="G94" s="139">
        <f t="shared" si="22"/>
        <v>64.399999999999991</v>
      </c>
      <c r="H94" s="139">
        <f t="shared" si="23"/>
        <v>164.20737786640078</v>
      </c>
      <c r="I94" s="74"/>
    </row>
    <row r="95" spans="1:9" s="60" customFormat="1" ht="32.25" customHeight="1">
      <c r="A95" s="124" t="s">
        <v>50</v>
      </c>
      <c r="B95" s="347">
        <v>1450</v>
      </c>
      <c r="C95" s="346">
        <f>SUM(C90,C91:C94)</f>
        <v>1929.8999999999999</v>
      </c>
      <c r="D95" s="346">
        <f>SUM(D90,D91:D94)</f>
        <v>4032.8999999999996</v>
      </c>
      <c r="E95" s="346">
        <f>SUM(E90,E91:E94)</f>
        <v>3943.7</v>
      </c>
      <c r="F95" s="346">
        <f>SUM(F90,F91:F94)</f>
        <v>4032.8999999999996</v>
      </c>
      <c r="G95" s="135">
        <f t="shared" si="22"/>
        <v>89.199999999999818</v>
      </c>
      <c r="H95" s="135">
        <f t="shared" si="23"/>
        <v>102.26183533230216</v>
      </c>
      <c r="I95" s="124"/>
    </row>
    <row r="96" spans="1:9" s="3" customFormat="1" ht="20.25">
      <c r="A96" s="75"/>
      <c r="B96" s="76"/>
      <c r="C96" s="76"/>
      <c r="D96" s="76"/>
      <c r="E96" s="76"/>
      <c r="F96" s="76"/>
      <c r="G96" s="76"/>
      <c r="H96" s="76"/>
      <c r="I96" s="76"/>
    </row>
    <row r="97" spans="1:9" s="256" customFormat="1" ht="60.75" customHeight="1">
      <c r="A97" s="252" t="s">
        <v>504</v>
      </c>
      <c r="B97" s="253"/>
      <c r="C97" s="482" t="s">
        <v>432</v>
      </c>
      <c r="D97" s="482"/>
      <c r="E97" s="254"/>
      <c r="F97" s="483" t="s">
        <v>505</v>
      </c>
      <c r="G97" s="483"/>
      <c r="H97" s="483"/>
      <c r="I97" s="255"/>
    </row>
    <row r="98" spans="1:9" s="257" customFormat="1">
      <c r="A98" s="241" t="s">
        <v>361</v>
      </c>
      <c r="B98" s="242"/>
      <c r="C98" s="455" t="s">
        <v>66</v>
      </c>
      <c r="D98" s="455"/>
      <c r="E98" s="242"/>
      <c r="F98" s="451" t="s">
        <v>174</v>
      </c>
      <c r="G98" s="451"/>
      <c r="H98" s="451"/>
      <c r="I98" s="245"/>
    </row>
    <row r="99" spans="1:9">
      <c r="A99" s="13"/>
      <c r="B99" s="200"/>
      <c r="C99" s="200"/>
      <c r="D99" s="200"/>
      <c r="E99" s="200"/>
      <c r="F99" s="200"/>
      <c r="G99" s="200"/>
      <c r="H99" s="200"/>
      <c r="I99" s="200"/>
    </row>
    <row r="100" spans="1:9">
      <c r="A100" s="13"/>
      <c r="B100" s="14"/>
      <c r="C100" s="14"/>
      <c r="D100" s="14"/>
      <c r="E100" s="14"/>
      <c r="F100" s="14"/>
      <c r="G100" s="14"/>
      <c r="H100" s="14"/>
      <c r="I100" s="14"/>
    </row>
    <row r="101" spans="1:9">
      <c r="A101" s="13"/>
      <c r="B101" s="14"/>
      <c r="C101" s="14"/>
      <c r="D101" s="14"/>
      <c r="E101" s="14"/>
      <c r="F101" s="14"/>
      <c r="G101" s="14"/>
      <c r="H101" s="14"/>
      <c r="I101" s="14"/>
    </row>
    <row r="102" spans="1:9">
      <c r="A102" s="13"/>
      <c r="B102" s="14"/>
      <c r="C102" s="14"/>
      <c r="D102" s="14"/>
      <c r="E102" s="14"/>
      <c r="F102" s="14"/>
      <c r="G102" s="14"/>
      <c r="H102" s="14"/>
      <c r="I102" s="14"/>
    </row>
    <row r="103" spans="1:9">
      <c r="A103" s="13"/>
      <c r="B103" s="14"/>
      <c r="C103" s="14"/>
      <c r="D103" s="14"/>
      <c r="E103" s="14"/>
      <c r="F103" s="14"/>
      <c r="G103" s="14"/>
      <c r="H103" s="14"/>
      <c r="I103" s="14"/>
    </row>
    <row r="104" spans="1:9">
      <c r="A104" s="13"/>
      <c r="B104" s="14"/>
      <c r="C104" s="14"/>
      <c r="D104" s="14"/>
      <c r="E104" s="14"/>
      <c r="F104" s="14"/>
      <c r="G104" s="14"/>
      <c r="H104" s="14"/>
      <c r="I104" s="14"/>
    </row>
    <row r="105" spans="1:9">
      <c r="A105" s="13"/>
      <c r="B105" s="14"/>
      <c r="C105" s="14"/>
      <c r="D105" s="14"/>
      <c r="E105" s="14"/>
      <c r="F105" s="14"/>
      <c r="G105" s="14"/>
      <c r="H105" s="14"/>
      <c r="I105" s="14"/>
    </row>
    <row r="106" spans="1:9">
      <c r="A106" s="6"/>
    </row>
    <row r="107" spans="1:9">
      <c r="A107" s="6"/>
    </row>
    <row r="108" spans="1:9">
      <c r="A108" s="6"/>
    </row>
    <row r="109" spans="1:9">
      <c r="A109" s="6"/>
    </row>
    <row r="110" spans="1:9">
      <c r="A110" s="6"/>
    </row>
    <row r="111" spans="1:9">
      <c r="A111" s="6"/>
    </row>
    <row r="112" spans="1:9">
      <c r="A112" s="6"/>
    </row>
    <row r="113" spans="1:1">
      <c r="A113" s="6"/>
    </row>
    <row r="114" spans="1:1">
      <c r="A114" s="6"/>
    </row>
    <row r="115" spans="1:1">
      <c r="A115" s="6"/>
    </row>
    <row r="116" spans="1:1">
      <c r="A116" s="6"/>
    </row>
    <row r="117" spans="1:1">
      <c r="A117" s="6"/>
    </row>
    <row r="118" spans="1:1">
      <c r="A118" s="6"/>
    </row>
    <row r="119" spans="1:1">
      <c r="A119" s="6"/>
    </row>
    <row r="120" spans="1:1">
      <c r="A120" s="6"/>
    </row>
    <row r="121" spans="1:1">
      <c r="A121" s="6"/>
    </row>
    <row r="122" spans="1:1">
      <c r="A122" s="6"/>
    </row>
    <row r="123" spans="1:1">
      <c r="A123" s="6"/>
    </row>
    <row r="124" spans="1:1">
      <c r="A124" s="6"/>
    </row>
    <row r="125" spans="1:1">
      <c r="A125" s="6"/>
    </row>
    <row r="126" spans="1:1">
      <c r="A126" s="6"/>
    </row>
    <row r="127" spans="1:1">
      <c r="A127" s="6"/>
    </row>
    <row r="128" spans="1:1">
      <c r="A128" s="6"/>
    </row>
    <row r="129" spans="1:1">
      <c r="A129" s="6"/>
    </row>
    <row r="130" spans="1:1">
      <c r="A130" s="6"/>
    </row>
    <row r="131" spans="1:1">
      <c r="A131" s="6"/>
    </row>
    <row r="132" spans="1:1">
      <c r="A132" s="6"/>
    </row>
    <row r="133" spans="1:1">
      <c r="A133" s="6"/>
    </row>
    <row r="134" spans="1:1">
      <c r="A134" s="6"/>
    </row>
    <row r="135" spans="1:1">
      <c r="A135" s="6"/>
    </row>
    <row r="136" spans="1:1">
      <c r="A136" s="6"/>
    </row>
    <row r="137" spans="1:1">
      <c r="A137" s="6"/>
    </row>
    <row r="138" spans="1:1">
      <c r="A138" s="6"/>
    </row>
    <row r="139" spans="1:1">
      <c r="A139" s="6"/>
    </row>
    <row r="140" spans="1:1">
      <c r="A140" s="6"/>
    </row>
    <row r="141" spans="1:1">
      <c r="A141" s="6"/>
    </row>
    <row r="142" spans="1:1">
      <c r="A142" s="6"/>
    </row>
    <row r="143" spans="1:1">
      <c r="A143" s="6"/>
    </row>
    <row r="144" spans="1:1">
      <c r="A144" s="6"/>
    </row>
    <row r="145" spans="1:1">
      <c r="A145" s="6"/>
    </row>
    <row r="146" spans="1:1">
      <c r="A146" s="6"/>
    </row>
    <row r="147" spans="1:1">
      <c r="A147" s="6"/>
    </row>
    <row r="148" spans="1:1">
      <c r="A148" s="6"/>
    </row>
    <row r="149" spans="1:1">
      <c r="A149" s="6"/>
    </row>
    <row r="150" spans="1:1">
      <c r="A150" s="6"/>
    </row>
    <row r="151" spans="1:1">
      <c r="A151" s="6"/>
    </row>
    <row r="152" spans="1:1">
      <c r="A152" s="6"/>
    </row>
    <row r="153" spans="1:1">
      <c r="A153" s="6"/>
    </row>
    <row r="154" spans="1:1">
      <c r="A154" s="6"/>
    </row>
    <row r="155" spans="1:1">
      <c r="A155" s="6"/>
    </row>
    <row r="156" spans="1:1">
      <c r="A156" s="6"/>
    </row>
    <row r="157" spans="1:1">
      <c r="A157" s="8"/>
    </row>
    <row r="158" spans="1:1">
      <c r="A158" s="8"/>
    </row>
    <row r="159" spans="1:1">
      <c r="A159" s="8"/>
    </row>
    <row r="160" spans="1:1">
      <c r="A160" s="8"/>
    </row>
    <row r="161" spans="1:1">
      <c r="A161" s="8"/>
    </row>
    <row r="162" spans="1:1">
      <c r="A162" s="8"/>
    </row>
    <row r="163" spans="1:1">
      <c r="A163" s="8"/>
    </row>
    <row r="164" spans="1:1">
      <c r="A164" s="8"/>
    </row>
    <row r="165" spans="1:1">
      <c r="A165" s="8"/>
    </row>
    <row r="166" spans="1:1">
      <c r="A166" s="8"/>
    </row>
    <row r="167" spans="1:1">
      <c r="A167" s="8"/>
    </row>
    <row r="168" spans="1:1">
      <c r="A168" s="8"/>
    </row>
    <row r="169" spans="1:1">
      <c r="A169" s="8"/>
    </row>
    <row r="170" spans="1:1">
      <c r="A170" s="8"/>
    </row>
    <row r="171" spans="1:1">
      <c r="A171" s="8"/>
    </row>
    <row r="172" spans="1:1">
      <c r="A172" s="8"/>
    </row>
    <row r="173" spans="1:1">
      <c r="A173" s="8"/>
    </row>
    <row r="174" spans="1:1">
      <c r="A174" s="8"/>
    </row>
    <row r="175" spans="1:1">
      <c r="A175" s="8"/>
    </row>
    <row r="176" spans="1:1">
      <c r="A176" s="8"/>
    </row>
    <row r="177" spans="1:1">
      <c r="A177" s="8"/>
    </row>
    <row r="178" spans="1:1">
      <c r="A178" s="8"/>
    </row>
    <row r="179" spans="1:1">
      <c r="A179" s="8"/>
    </row>
    <row r="180" spans="1:1">
      <c r="A180" s="8"/>
    </row>
    <row r="181" spans="1:1">
      <c r="A181" s="8"/>
    </row>
    <row r="182" spans="1:1">
      <c r="A182" s="8"/>
    </row>
    <row r="183" spans="1:1">
      <c r="A183" s="8"/>
    </row>
    <row r="184" spans="1:1">
      <c r="A184" s="8"/>
    </row>
    <row r="185" spans="1:1">
      <c r="A185" s="8"/>
    </row>
    <row r="186" spans="1:1">
      <c r="A186" s="8"/>
    </row>
    <row r="187" spans="1:1">
      <c r="A187" s="8"/>
    </row>
    <row r="188" spans="1:1">
      <c r="A188" s="8"/>
    </row>
    <row r="189" spans="1:1">
      <c r="A189" s="8"/>
    </row>
    <row r="190" spans="1:1">
      <c r="A190" s="8"/>
    </row>
    <row r="191" spans="1:1">
      <c r="A191" s="8"/>
    </row>
    <row r="192" spans="1:1">
      <c r="A192" s="8"/>
    </row>
    <row r="193" spans="1:1">
      <c r="A193" s="8"/>
    </row>
    <row r="194" spans="1:1">
      <c r="A194" s="8"/>
    </row>
    <row r="195" spans="1:1">
      <c r="A195" s="8"/>
    </row>
    <row r="196" spans="1:1">
      <c r="A196" s="8"/>
    </row>
    <row r="197" spans="1:1">
      <c r="A197" s="8"/>
    </row>
    <row r="198" spans="1:1">
      <c r="A198" s="8"/>
    </row>
    <row r="199" spans="1:1">
      <c r="A199" s="8"/>
    </row>
    <row r="200" spans="1:1">
      <c r="A200" s="8"/>
    </row>
    <row r="201" spans="1:1">
      <c r="A201" s="8"/>
    </row>
    <row r="202" spans="1:1">
      <c r="A202" s="8"/>
    </row>
    <row r="203" spans="1:1">
      <c r="A203" s="8"/>
    </row>
    <row r="204" spans="1:1">
      <c r="A204" s="8"/>
    </row>
    <row r="205" spans="1:1">
      <c r="A205" s="8"/>
    </row>
    <row r="206" spans="1:1">
      <c r="A206" s="8"/>
    </row>
    <row r="207" spans="1:1">
      <c r="A207" s="8"/>
    </row>
    <row r="208" spans="1:1">
      <c r="A208" s="8"/>
    </row>
    <row r="209" spans="1:1">
      <c r="A209" s="8"/>
    </row>
    <row r="210" spans="1:1">
      <c r="A210" s="8"/>
    </row>
    <row r="211" spans="1:1">
      <c r="A211" s="8"/>
    </row>
    <row r="212" spans="1:1">
      <c r="A212" s="8"/>
    </row>
    <row r="213" spans="1:1">
      <c r="A213" s="8"/>
    </row>
    <row r="214" spans="1:1">
      <c r="A214" s="8"/>
    </row>
    <row r="215" spans="1:1">
      <c r="A215" s="8"/>
    </row>
    <row r="216" spans="1:1">
      <c r="A216" s="8"/>
    </row>
    <row r="217" spans="1:1">
      <c r="A217" s="8"/>
    </row>
    <row r="218" spans="1:1">
      <c r="A218" s="8"/>
    </row>
    <row r="219" spans="1:1">
      <c r="A219" s="8"/>
    </row>
    <row r="220" spans="1:1">
      <c r="A220" s="8"/>
    </row>
    <row r="221" spans="1:1">
      <c r="A221" s="8"/>
    </row>
    <row r="222" spans="1:1">
      <c r="A222" s="8"/>
    </row>
    <row r="223" spans="1:1">
      <c r="A223" s="8"/>
    </row>
    <row r="224" spans="1:1">
      <c r="A224" s="8"/>
    </row>
    <row r="225" spans="1:1">
      <c r="A225" s="8"/>
    </row>
    <row r="226" spans="1:1">
      <c r="A226" s="8"/>
    </row>
    <row r="227" spans="1:1">
      <c r="A227" s="8"/>
    </row>
    <row r="228" spans="1:1">
      <c r="A228" s="8"/>
    </row>
    <row r="229" spans="1:1">
      <c r="A229" s="8"/>
    </row>
    <row r="230" spans="1:1">
      <c r="A230" s="8"/>
    </row>
    <row r="231" spans="1:1">
      <c r="A231" s="8"/>
    </row>
    <row r="232" spans="1:1">
      <c r="A232" s="8"/>
    </row>
    <row r="233" spans="1:1">
      <c r="A233" s="8"/>
    </row>
    <row r="234" spans="1:1">
      <c r="A234" s="8"/>
    </row>
    <row r="235" spans="1:1">
      <c r="A235" s="8"/>
    </row>
    <row r="236" spans="1:1">
      <c r="A236" s="8"/>
    </row>
    <row r="237" spans="1:1">
      <c r="A237" s="8"/>
    </row>
    <row r="238" spans="1:1">
      <c r="A238" s="8"/>
    </row>
    <row r="239" spans="1:1">
      <c r="A239" s="8"/>
    </row>
    <row r="240" spans="1:1">
      <c r="A240" s="8"/>
    </row>
    <row r="241" spans="1:1">
      <c r="A241" s="8"/>
    </row>
    <row r="242" spans="1:1">
      <c r="A242" s="8"/>
    </row>
    <row r="243" spans="1:1">
      <c r="A243" s="8"/>
    </row>
    <row r="244" spans="1:1">
      <c r="A244" s="8"/>
    </row>
    <row r="245" spans="1:1">
      <c r="A245" s="8"/>
    </row>
    <row r="246" spans="1:1">
      <c r="A246" s="8"/>
    </row>
    <row r="247" spans="1:1">
      <c r="A247" s="8"/>
    </row>
    <row r="248" spans="1:1">
      <c r="A248" s="8"/>
    </row>
    <row r="249" spans="1:1">
      <c r="A249" s="8"/>
    </row>
    <row r="250" spans="1:1">
      <c r="A250" s="8"/>
    </row>
    <row r="251" spans="1:1">
      <c r="A251" s="8"/>
    </row>
    <row r="252" spans="1:1">
      <c r="A252" s="8"/>
    </row>
    <row r="253" spans="1:1">
      <c r="A253" s="8"/>
    </row>
    <row r="254" spans="1:1">
      <c r="A254" s="8"/>
    </row>
    <row r="255" spans="1:1">
      <c r="A255" s="8"/>
    </row>
    <row r="256" spans="1:1">
      <c r="A256" s="8"/>
    </row>
    <row r="257" spans="1:1">
      <c r="A257" s="8"/>
    </row>
    <row r="258" spans="1:1">
      <c r="A258" s="8"/>
    </row>
    <row r="259" spans="1:1">
      <c r="A259" s="8"/>
    </row>
    <row r="260" spans="1:1">
      <c r="A260" s="8"/>
    </row>
    <row r="261" spans="1:1">
      <c r="A261" s="8"/>
    </row>
    <row r="262" spans="1:1">
      <c r="A262" s="8"/>
    </row>
    <row r="263" spans="1:1">
      <c r="A263" s="8"/>
    </row>
    <row r="264" spans="1:1">
      <c r="A264" s="8"/>
    </row>
    <row r="265" spans="1:1">
      <c r="A265" s="8"/>
    </row>
    <row r="266" spans="1:1">
      <c r="A266" s="8"/>
    </row>
    <row r="267" spans="1:1">
      <c r="A267" s="8"/>
    </row>
    <row r="268" spans="1:1">
      <c r="A268" s="8"/>
    </row>
    <row r="269" spans="1:1">
      <c r="A269" s="8"/>
    </row>
    <row r="270" spans="1:1">
      <c r="A270" s="8"/>
    </row>
    <row r="271" spans="1:1">
      <c r="A271" s="8"/>
    </row>
    <row r="272" spans="1:1">
      <c r="A272" s="8"/>
    </row>
    <row r="273" spans="1:1">
      <c r="A273" s="8"/>
    </row>
    <row r="274" spans="1:1">
      <c r="A274" s="8"/>
    </row>
    <row r="275" spans="1:1">
      <c r="A275" s="8"/>
    </row>
    <row r="276" spans="1:1">
      <c r="A276" s="8"/>
    </row>
    <row r="277" spans="1:1">
      <c r="A277" s="8"/>
    </row>
    <row r="278" spans="1:1">
      <c r="A278" s="8"/>
    </row>
    <row r="279" spans="1:1">
      <c r="A279" s="8"/>
    </row>
    <row r="280" spans="1:1">
      <c r="A280" s="8"/>
    </row>
    <row r="281" spans="1:1">
      <c r="A281" s="8"/>
    </row>
    <row r="282" spans="1:1">
      <c r="A282" s="8"/>
    </row>
    <row r="283" spans="1:1">
      <c r="A283" s="8"/>
    </row>
    <row r="284" spans="1:1">
      <c r="A284" s="8"/>
    </row>
    <row r="285" spans="1:1">
      <c r="A285" s="8"/>
    </row>
    <row r="286" spans="1:1">
      <c r="A286" s="8"/>
    </row>
    <row r="287" spans="1:1">
      <c r="A287" s="8"/>
    </row>
    <row r="288" spans="1:1">
      <c r="A288" s="8"/>
    </row>
    <row r="289" spans="1:1">
      <c r="A289" s="8"/>
    </row>
    <row r="290" spans="1:1">
      <c r="A290" s="8"/>
    </row>
    <row r="291" spans="1:1">
      <c r="A291" s="8"/>
    </row>
    <row r="292" spans="1:1">
      <c r="A292" s="8"/>
    </row>
    <row r="293" spans="1:1">
      <c r="A293" s="8"/>
    </row>
    <row r="294" spans="1:1">
      <c r="A294" s="8"/>
    </row>
    <row r="295" spans="1:1">
      <c r="A295" s="8"/>
    </row>
    <row r="296" spans="1:1">
      <c r="A296" s="8"/>
    </row>
    <row r="297" spans="1:1">
      <c r="A297" s="8"/>
    </row>
    <row r="298" spans="1:1">
      <c r="A298" s="8"/>
    </row>
    <row r="299" spans="1:1">
      <c r="A299" s="8"/>
    </row>
    <row r="300" spans="1:1">
      <c r="A300" s="8"/>
    </row>
    <row r="301" spans="1:1">
      <c r="A301" s="8"/>
    </row>
    <row r="302" spans="1:1">
      <c r="A302" s="8"/>
    </row>
    <row r="303" spans="1:1">
      <c r="A303" s="8"/>
    </row>
    <row r="304" spans="1:1">
      <c r="A304" s="8"/>
    </row>
    <row r="305" spans="1:1">
      <c r="A305" s="8"/>
    </row>
    <row r="306" spans="1:1">
      <c r="A306" s="8"/>
    </row>
    <row r="307" spans="1:1">
      <c r="A307" s="8"/>
    </row>
    <row r="308" spans="1:1">
      <c r="A308" s="8"/>
    </row>
    <row r="309" spans="1:1">
      <c r="A309" s="8"/>
    </row>
    <row r="310" spans="1:1">
      <c r="A310" s="8"/>
    </row>
    <row r="311" spans="1:1">
      <c r="A311" s="8"/>
    </row>
    <row r="312" spans="1:1">
      <c r="A312" s="8"/>
    </row>
    <row r="313" spans="1:1">
      <c r="A313" s="8"/>
    </row>
    <row r="314" spans="1:1">
      <c r="A314" s="8"/>
    </row>
    <row r="315" spans="1:1">
      <c r="A315" s="8"/>
    </row>
    <row r="316" spans="1:1">
      <c r="A316" s="8"/>
    </row>
    <row r="317" spans="1:1">
      <c r="A317" s="8"/>
    </row>
    <row r="318" spans="1:1">
      <c r="A318" s="8"/>
    </row>
    <row r="319" spans="1:1">
      <c r="A319" s="8"/>
    </row>
    <row r="320" spans="1:1">
      <c r="A320" s="8"/>
    </row>
    <row r="321" spans="1:1">
      <c r="A321" s="8"/>
    </row>
    <row r="322" spans="1:1">
      <c r="A322" s="8"/>
    </row>
    <row r="323" spans="1:1">
      <c r="A323" s="8"/>
    </row>
  </sheetData>
  <mergeCells count="11">
    <mergeCell ref="C98:D98"/>
    <mergeCell ref="F98:H98"/>
    <mergeCell ref="C97:D97"/>
    <mergeCell ref="F97:H97"/>
    <mergeCell ref="A2:I2"/>
    <mergeCell ref="C4:D4"/>
    <mergeCell ref="E4:I4"/>
    <mergeCell ref="B4:B5"/>
    <mergeCell ref="A4:A5"/>
    <mergeCell ref="A7:I7"/>
    <mergeCell ref="A81:I81"/>
  </mergeCells>
  <phoneticPr fontId="0" type="noConversion"/>
  <printOptions horizontalCentered="1"/>
  <pageMargins left="0.59055118110236227" right="0.59055118110236227" top="0.78740157480314965" bottom="0.59055118110236227" header="0" footer="0"/>
  <pageSetup paperSize="9" scale="49" fitToHeight="5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9"/>
  <sheetViews>
    <sheetView view="pageBreakPreview" topLeftCell="A14" zoomScale="87" zoomScaleSheetLayoutView="87" workbookViewId="0">
      <selection activeCell="G31" sqref="G31"/>
    </sheetView>
  </sheetViews>
  <sheetFormatPr defaultColWidth="9.140625" defaultRowHeight="18.75"/>
  <cols>
    <col min="1" max="1" width="58" style="2" customWidth="1"/>
    <col min="2" max="2" width="12.85546875" style="62" customWidth="1"/>
    <col min="3" max="3" width="15.7109375" style="129" customWidth="1"/>
    <col min="4" max="4" width="18" style="62" customWidth="1"/>
    <col min="5" max="5" width="16.7109375" style="62" customWidth="1"/>
    <col min="6" max="7" width="16.28515625" style="62" customWidth="1"/>
    <col min="8" max="9" width="9.140625" style="2"/>
    <col min="10" max="10" width="10.140625" style="2" bestFit="1" customWidth="1"/>
    <col min="11" max="11" width="9.140625" style="2"/>
    <col min="12" max="12" width="10.140625" style="2" bestFit="1" customWidth="1"/>
    <col min="13" max="16384" width="9.140625" style="2"/>
  </cols>
  <sheetData>
    <row r="1" spans="1:12">
      <c r="A1" s="201"/>
      <c r="B1" s="200"/>
      <c r="C1" s="200"/>
      <c r="D1" s="200"/>
      <c r="E1" s="200"/>
      <c r="F1" s="200"/>
      <c r="G1" s="200"/>
    </row>
    <row r="2" spans="1:12">
      <c r="A2" s="489" t="s">
        <v>416</v>
      </c>
      <c r="B2" s="489"/>
      <c r="C2" s="489"/>
      <c r="D2" s="489"/>
      <c r="E2" s="489"/>
      <c r="F2" s="489"/>
      <c r="G2" s="489"/>
    </row>
    <row r="3" spans="1:12">
      <c r="A3" s="198"/>
      <c r="B3" s="184"/>
      <c r="C3" s="184"/>
      <c r="D3" s="198"/>
      <c r="E3" s="198"/>
      <c r="F3" s="198"/>
      <c r="G3" s="184" t="s">
        <v>455</v>
      </c>
    </row>
    <row r="4" spans="1:12" ht="66.75" customHeight="1">
      <c r="A4" s="192" t="s">
        <v>155</v>
      </c>
      <c r="B4" s="193" t="s">
        <v>18</v>
      </c>
      <c r="C4" s="193" t="s">
        <v>513</v>
      </c>
      <c r="D4" s="193" t="s">
        <v>514</v>
      </c>
      <c r="E4" s="193" t="s">
        <v>515</v>
      </c>
      <c r="F4" s="193" t="s">
        <v>433</v>
      </c>
      <c r="G4" s="194" t="s">
        <v>453</v>
      </c>
    </row>
    <row r="5" spans="1:12" ht="18" customHeight="1">
      <c r="A5" s="57">
        <v>1</v>
      </c>
      <c r="B5" s="203">
        <v>2</v>
      </c>
      <c r="C5" s="203">
        <v>3</v>
      </c>
      <c r="D5" s="203">
        <v>4</v>
      </c>
      <c r="E5" s="203">
        <v>5</v>
      </c>
      <c r="F5" s="203">
        <v>6</v>
      </c>
      <c r="G5" s="203">
        <v>7</v>
      </c>
    </row>
    <row r="6" spans="1:12" ht="52.5" customHeight="1">
      <c r="A6" s="195" t="s">
        <v>393</v>
      </c>
      <c r="B6" s="189">
        <v>1018</v>
      </c>
      <c r="C6" s="147">
        <f>SUM(C7:C9)</f>
        <v>-1.2</v>
      </c>
      <c r="D6" s="147">
        <f>SUM(D7:D9)</f>
        <v>-22.6</v>
      </c>
      <c r="E6" s="147">
        <f>SUM(E7:E9)</f>
        <v>-2.4</v>
      </c>
      <c r="F6" s="147">
        <f>E6-D6</f>
        <v>20.200000000000003</v>
      </c>
      <c r="G6" s="178">
        <f>IF(D6=0,0,E6/D6*100)</f>
        <v>10.619469026548671</v>
      </c>
    </row>
    <row r="7" spans="1:12" ht="22.5" customHeight="1">
      <c r="A7" s="164" t="s">
        <v>479</v>
      </c>
      <c r="B7" s="186"/>
      <c r="C7" s="150">
        <v>-1.2</v>
      </c>
      <c r="D7" s="150">
        <v>-10</v>
      </c>
      <c r="E7" s="150">
        <v>-2.4</v>
      </c>
      <c r="F7" s="150">
        <f t="shared" ref="F7:F35" si="0">E7-D7</f>
        <v>7.6</v>
      </c>
      <c r="G7" s="179">
        <f t="shared" ref="G7:G35" si="1">IF(D7=0,0,E7/D7*100)</f>
        <v>24</v>
      </c>
    </row>
    <row r="8" spans="1:12" ht="22.5" customHeight="1">
      <c r="A8" s="436" t="s">
        <v>532</v>
      </c>
      <c r="B8" s="186"/>
      <c r="C8" s="150"/>
      <c r="D8" s="150">
        <v>-12.6</v>
      </c>
      <c r="E8" s="150"/>
      <c r="F8" s="150"/>
      <c r="G8" s="179"/>
    </row>
    <row r="9" spans="1:12" ht="22.5" customHeight="1">
      <c r="A9" s="436" t="s">
        <v>492</v>
      </c>
      <c r="B9" s="186"/>
      <c r="C9" s="150"/>
      <c r="D9" s="150"/>
      <c r="E9" s="150"/>
      <c r="F9" s="150"/>
      <c r="G9" s="179"/>
    </row>
    <row r="10" spans="1:12" s="60" customFormat="1" ht="31.5" customHeight="1">
      <c r="A10" s="195" t="s">
        <v>394</v>
      </c>
      <c r="B10" s="180">
        <v>1049</v>
      </c>
      <c r="C10" s="147">
        <f>C11+C18</f>
        <v>-49.8</v>
      </c>
      <c r="D10" s="147">
        <f>D11+D18</f>
        <v>-49.599999999999994</v>
      </c>
      <c r="E10" s="147">
        <f>E11+E18</f>
        <v>-62</v>
      </c>
      <c r="F10" s="147">
        <f t="shared" si="0"/>
        <v>-12.400000000000006</v>
      </c>
      <c r="G10" s="178">
        <f t="shared" si="1"/>
        <v>125.00000000000003</v>
      </c>
      <c r="L10" s="183"/>
    </row>
    <row r="11" spans="1:12" ht="22.5" customHeight="1">
      <c r="A11" s="435" t="s">
        <v>480</v>
      </c>
      <c r="B11" s="191"/>
      <c r="C11" s="150">
        <f>SUM(C12:C17)</f>
        <v>-45.5</v>
      </c>
      <c r="D11" s="150">
        <f>SUM(D12:D15)</f>
        <v>-47.199999999999996</v>
      </c>
      <c r="E11" s="150">
        <f>SUM(E12:E17)</f>
        <v>-58.1</v>
      </c>
      <c r="F11" s="150">
        <f t="shared" si="0"/>
        <v>-10.900000000000006</v>
      </c>
      <c r="G11" s="179">
        <f t="shared" si="1"/>
        <v>123.09322033898307</v>
      </c>
    </row>
    <row r="12" spans="1:12" ht="22.5" customHeight="1">
      <c r="A12" s="436" t="s">
        <v>481</v>
      </c>
      <c r="B12" s="191"/>
      <c r="C12" s="150">
        <v>-20.6</v>
      </c>
      <c r="D12" s="150">
        <v>-22.4</v>
      </c>
      <c r="E12" s="150">
        <v>-23.2</v>
      </c>
      <c r="F12" s="150"/>
      <c r="G12" s="179"/>
    </row>
    <row r="13" spans="1:12" ht="22.5" customHeight="1">
      <c r="A13" s="436" t="s">
        <v>482</v>
      </c>
      <c r="B13" s="191"/>
      <c r="C13" s="150">
        <v>-18.899999999999999</v>
      </c>
      <c r="D13" s="150">
        <v>-20</v>
      </c>
      <c r="E13" s="150">
        <v>-17.100000000000001</v>
      </c>
      <c r="F13" s="150"/>
      <c r="G13" s="179"/>
    </row>
    <row r="14" spans="1:12" ht="22.5" customHeight="1">
      <c r="A14" s="436" t="s">
        <v>483</v>
      </c>
      <c r="B14" s="191"/>
      <c r="C14" s="150">
        <v>-0.6</v>
      </c>
      <c r="D14" s="150">
        <v>-0.8</v>
      </c>
      <c r="E14" s="150">
        <v>-0.7</v>
      </c>
      <c r="F14" s="150"/>
      <c r="G14" s="179"/>
    </row>
    <row r="15" spans="1:12" ht="22.5" customHeight="1">
      <c r="A15" s="436" t="s">
        <v>484</v>
      </c>
      <c r="B15" s="191"/>
      <c r="C15" s="150"/>
      <c r="D15" s="150">
        <v>-4</v>
      </c>
      <c r="E15" s="150">
        <v>-10.9</v>
      </c>
      <c r="F15" s="150"/>
      <c r="G15" s="179"/>
    </row>
    <row r="16" spans="1:12" ht="22.5" hidden="1" customHeight="1">
      <c r="A16" s="436" t="s">
        <v>485</v>
      </c>
      <c r="B16" s="191"/>
      <c r="C16" s="150"/>
      <c r="D16" s="150"/>
      <c r="E16" s="150"/>
      <c r="F16" s="150"/>
      <c r="G16" s="179"/>
    </row>
    <row r="17" spans="1:7" ht="22.5" customHeight="1">
      <c r="A17" s="436" t="s">
        <v>486</v>
      </c>
      <c r="B17" s="191"/>
      <c r="C17" s="150">
        <v>-5.4</v>
      </c>
      <c r="D17" s="150"/>
      <c r="E17" s="150">
        <v>-6.2</v>
      </c>
      <c r="F17" s="150"/>
      <c r="G17" s="179"/>
    </row>
    <row r="18" spans="1:7" ht="22.5" customHeight="1">
      <c r="A18" s="435" t="s">
        <v>487</v>
      </c>
      <c r="B18" s="191"/>
      <c r="C18" s="150">
        <f>SUM(C19:C20)</f>
        <v>-4.3000000000000007</v>
      </c>
      <c r="D18" s="150">
        <f>SUM(D19:D20)</f>
        <v>-2.4</v>
      </c>
      <c r="E18" s="150">
        <f>SUM(E19:E20)</f>
        <v>-3.9000000000000004</v>
      </c>
      <c r="F18" s="150"/>
      <c r="G18" s="179"/>
    </row>
    <row r="19" spans="1:7" ht="38.25" customHeight="1">
      <c r="A19" s="436" t="s">
        <v>488</v>
      </c>
      <c r="B19" s="191"/>
      <c r="C19" s="150">
        <v>-3.2</v>
      </c>
      <c r="D19" s="150">
        <v>-1.2</v>
      </c>
      <c r="E19" s="150">
        <v>-2.7</v>
      </c>
      <c r="F19" s="150"/>
      <c r="G19" s="179"/>
    </row>
    <row r="20" spans="1:7" ht="22.5" customHeight="1">
      <c r="A20" s="437" t="s">
        <v>489</v>
      </c>
      <c r="B20" s="191"/>
      <c r="C20" s="150">
        <v>-1.1000000000000001</v>
      </c>
      <c r="D20" s="150">
        <v>-1.2</v>
      </c>
      <c r="E20" s="150">
        <v>-1.2</v>
      </c>
      <c r="F20" s="150"/>
      <c r="G20" s="179"/>
    </row>
    <row r="21" spans="1:7" s="60" customFormat="1" ht="23.25" customHeight="1">
      <c r="A21" s="153" t="s">
        <v>395</v>
      </c>
      <c r="B21" s="180">
        <v>1067</v>
      </c>
      <c r="C21" s="147">
        <f>SUM(C22:C22)</f>
        <v>0</v>
      </c>
      <c r="D21" s="147">
        <f>SUM(D22:D22)</f>
        <v>0</v>
      </c>
      <c r="E21" s="147">
        <f>SUM(E22:E22)</f>
        <v>0</v>
      </c>
      <c r="F21" s="150">
        <f t="shared" si="0"/>
        <v>0</v>
      </c>
      <c r="G21" s="179">
        <f t="shared" si="1"/>
        <v>0</v>
      </c>
    </row>
    <row r="22" spans="1:7" ht="22.5" hidden="1" customHeight="1">
      <c r="A22" s="164"/>
      <c r="B22" s="191"/>
      <c r="C22" s="150"/>
      <c r="D22" s="150"/>
      <c r="E22" s="150"/>
      <c r="F22" s="150">
        <f t="shared" si="0"/>
        <v>0</v>
      </c>
      <c r="G22" s="179">
        <f t="shared" si="1"/>
        <v>0</v>
      </c>
    </row>
    <row r="23" spans="1:7" s="60" customFormat="1" ht="26.25" customHeight="1">
      <c r="A23" s="195" t="s">
        <v>428</v>
      </c>
      <c r="B23" s="180">
        <v>1073</v>
      </c>
      <c r="C23" s="147">
        <f>SUM(C24:C24)</f>
        <v>0</v>
      </c>
      <c r="D23" s="147">
        <f>SUM(D24:D24)</f>
        <v>0</v>
      </c>
      <c r="E23" s="147">
        <f>SUM(E24:E24)</f>
        <v>0</v>
      </c>
      <c r="F23" s="147">
        <f t="shared" si="0"/>
        <v>0</v>
      </c>
      <c r="G23" s="147">
        <f t="shared" si="1"/>
        <v>0</v>
      </c>
    </row>
    <row r="24" spans="1:7" ht="29.25" customHeight="1">
      <c r="A24" s="164" t="s">
        <v>493</v>
      </c>
      <c r="B24" s="191"/>
      <c r="C24" s="150"/>
      <c r="D24" s="150"/>
      <c r="E24" s="150"/>
      <c r="F24" s="150">
        <f t="shared" si="0"/>
        <v>0</v>
      </c>
      <c r="G24" s="179">
        <f t="shared" si="1"/>
        <v>0</v>
      </c>
    </row>
    <row r="25" spans="1:7" s="60" customFormat="1" ht="31.5" customHeight="1">
      <c r="A25" s="195" t="s">
        <v>396</v>
      </c>
      <c r="B25" s="180">
        <v>1086</v>
      </c>
      <c r="C25" s="147">
        <f>SUM(C26:C27)</f>
        <v>0</v>
      </c>
      <c r="D25" s="147">
        <f>SUM(D26:D27)</f>
        <v>0</v>
      </c>
      <c r="E25" s="147">
        <f>E28</f>
        <v>-9.9</v>
      </c>
      <c r="F25" s="147">
        <f t="shared" si="0"/>
        <v>-9.9</v>
      </c>
      <c r="G25" s="178">
        <f t="shared" si="1"/>
        <v>0</v>
      </c>
    </row>
    <row r="26" spans="1:7" ht="40.5" customHeight="1">
      <c r="A26" s="436" t="s">
        <v>494</v>
      </c>
      <c r="B26" s="191"/>
      <c r="C26" s="150"/>
      <c r="D26" s="150"/>
      <c r="E26" s="150"/>
      <c r="F26" s="150">
        <f t="shared" si="0"/>
        <v>0</v>
      </c>
      <c r="G26" s="179">
        <f t="shared" si="1"/>
        <v>0</v>
      </c>
    </row>
    <row r="27" spans="1:7" ht="41.25" customHeight="1">
      <c r="A27" s="437" t="s">
        <v>495</v>
      </c>
      <c r="B27" s="191"/>
      <c r="C27" s="150"/>
      <c r="D27" s="150"/>
      <c r="E27" s="150"/>
      <c r="F27" s="150">
        <f t="shared" si="0"/>
        <v>0</v>
      </c>
      <c r="G27" s="179">
        <f t="shared" si="1"/>
        <v>0</v>
      </c>
    </row>
    <row r="28" spans="1:7" ht="19.5" customHeight="1">
      <c r="A28" s="437" t="s">
        <v>533</v>
      </c>
      <c r="B28" s="191"/>
      <c r="C28" s="150"/>
      <c r="D28" s="150"/>
      <c r="E28" s="150">
        <v>-9.9</v>
      </c>
      <c r="F28" s="150"/>
      <c r="G28" s="179"/>
    </row>
    <row r="29" spans="1:7" ht="27" customHeight="1">
      <c r="A29" s="442" t="s">
        <v>498</v>
      </c>
      <c r="B29" s="180">
        <v>1140</v>
      </c>
      <c r="C29" s="147">
        <f>C30</f>
        <v>-3.3</v>
      </c>
      <c r="D29" s="150"/>
      <c r="E29" s="147">
        <f>E30</f>
        <v>0</v>
      </c>
      <c r="F29" s="150"/>
      <c r="G29" s="179"/>
    </row>
    <row r="30" spans="1:7" ht="27.75" customHeight="1">
      <c r="A30" s="437" t="s">
        <v>499</v>
      </c>
      <c r="B30" s="191"/>
      <c r="C30" s="150">
        <v>-3.3</v>
      </c>
      <c r="D30" s="150"/>
      <c r="E30" s="150"/>
      <c r="F30" s="150"/>
      <c r="G30" s="179"/>
    </row>
    <row r="31" spans="1:7" s="60" customFormat="1" ht="31.5" customHeight="1">
      <c r="A31" s="195" t="s">
        <v>427</v>
      </c>
      <c r="B31" s="180">
        <v>1152</v>
      </c>
      <c r="C31" s="147">
        <f>SUM(C32:C33)</f>
        <v>1.7</v>
      </c>
      <c r="D31" s="147">
        <f t="shared" ref="D31:E31" si="2">SUM(D32:D33)</f>
        <v>5.2</v>
      </c>
      <c r="E31" s="147">
        <f t="shared" si="2"/>
        <v>0</v>
      </c>
      <c r="F31" s="147">
        <f t="shared" si="0"/>
        <v>-5.2</v>
      </c>
      <c r="G31" s="147">
        <f t="shared" si="1"/>
        <v>0</v>
      </c>
    </row>
    <row r="32" spans="1:7" ht="22.5" customHeight="1">
      <c r="A32" s="164" t="s">
        <v>490</v>
      </c>
      <c r="B32" s="191"/>
      <c r="C32" s="150">
        <v>1.7</v>
      </c>
      <c r="D32" s="150">
        <v>5.2</v>
      </c>
      <c r="E32" s="150"/>
      <c r="F32" s="150">
        <f t="shared" si="0"/>
        <v>-5.2</v>
      </c>
      <c r="G32" s="179">
        <f t="shared" si="1"/>
        <v>0</v>
      </c>
    </row>
    <row r="33" spans="1:8" ht="22.5" customHeight="1">
      <c r="A33" s="164" t="s">
        <v>496</v>
      </c>
      <c r="B33" s="191"/>
      <c r="C33" s="150"/>
      <c r="D33" s="150"/>
      <c r="E33" s="150"/>
      <c r="F33" s="150">
        <f t="shared" si="0"/>
        <v>0</v>
      </c>
      <c r="G33" s="179">
        <f t="shared" si="1"/>
        <v>0</v>
      </c>
    </row>
    <row r="34" spans="1:8" s="60" customFormat="1" ht="30.75" customHeight="1">
      <c r="A34" s="195" t="s">
        <v>434</v>
      </c>
      <c r="B34" s="180">
        <v>1162</v>
      </c>
      <c r="C34" s="147">
        <f>SUM(C35:C35)</f>
        <v>0</v>
      </c>
      <c r="D34" s="147">
        <f>SUM(D35:D35)</f>
        <v>0</v>
      </c>
      <c r="E34" s="147">
        <f>SUM(E35:E35)</f>
        <v>0</v>
      </c>
      <c r="F34" s="147">
        <f t="shared" si="0"/>
        <v>0</v>
      </c>
      <c r="G34" s="147">
        <f t="shared" si="1"/>
        <v>0</v>
      </c>
    </row>
    <row r="35" spans="1:8" ht="22.5" hidden="1" customHeight="1">
      <c r="A35" s="164"/>
      <c r="B35" s="191"/>
      <c r="C35" s="150"/>
      <c r="D35" s="150"/>
      <c r="E35" s="150"/>
      <c r="F35" s="150">
        <f t="shared" si="0"/>
        <v>0</v>
      </c>
      <c r="G35" s="179">
        <f t="shared" si="1"/>
        <v>0</v>
      </c>
    </row>
    <row r="36" spans="1:8" s="264" customFormat="1" ht="53.25" customHeight="1">
      <c r="A36" s="260" t="s">
        <v>504</v>
      </c>
      <c r="B36" s="261"/>
      <c r="C36" s="490" t="s">
        <v>432</v>
      </c>
      <c r="D36" s="490"/>
      <c r="E36" s="262"/>
      <c r="F36" s="493" t="s">
        <v>505</v>
      </c>
      <c r="G36" s="493"/>
      <c r="H36" s="263"/>
    </row>
    <row r="37" spans="1:8" s="259" customFormat="1" ht="12.75">
      <c r="A37" s="265" t="s">
        <v>361</v>
      </c>
      <c r="B37" s="258"/>
      <c r="C37" s="491" t="s">
        <v>367</v>
      </c>
      <c r="D37" s="491"/>
      <c r="E37" s="258"/>
      <c r="F37" s="492" t="s">
        <v>174</v>
      </c>
      <c r="G37" s="492"/>
      <c r="H37" s="266"/>
    </row>
    <row r="38" spans="1:8">
      <c r="A38" s="13"/>
      <c r="B38" s="200"/>
      <c r="C38" s="200"/>
      <c r="D38" s="199"/>
      <c r="E38" s="196"/>
      <c r="F38" s="196"/>
      <c r="G38" s="196"/>
    </row>
    <row r="39" spans="1:8">
      <c r="A39" s="116"/>
      <c r="B39" s="117"/>
      <c r="C39" s="117"/>
      <c r="D39" s="118"/>
      <c r="E39" s="119"/>
      <c r="F39" s="119"/>
      <c r="G39" s="119"/>
    </row>
    <row r="40" spans="1:8">
      <c r="A40" s="116"/>
      <c r="B40" s="117"/>
      <c r="C40" s="117"/>
      <c r="D40" s="118"/>
      <c r="E40" s="119"/>
      <c r="F40" s="119"/>
      <c r="G40" s="119"/>
    </row>
    <row r="41" spans="1:8">
      <c r="A41" s="116"/>
      <c r="B41" s="117"/>
      <c r="C41" s="117"/>
      <c r="D41" s="118"/>
      <c r="E41" s="119"/>
      <c r="F41" s="119"/>
      <c r="G41" s="119"/>
    </row>
    <row r="42" spans="1:8">
      <c r="A42" s="116"/>
      <c r="B42" s="117"/>
      <c r="C42" s="117"/>
      <c r="D42" s="118"/>
      <c r="E42" s="119"/>
      <c r="F42" s="119"/>
      <c r="G42" s="119"/>
    </row>
    <row r="43" spans="1:8">
      <c r="A43" s="116"/>
      <c r="B43" s="117"/>
      <c r="C43" s="117"/>
      <c r="D43" s="118"/>
      <c r="E43" s="119"/>
      <c r="F43" s="119"/>
      <c r="G43" s="119"/>
    </row>
    <row r="44" spans="1:8">
      <c r="A44" s="116"/>
      <c r="B44" s="117"/>
      <c r="C44" s="117"/>
      <c r="D44" s="118"/>
      <c r="E44" s="119"/>
      <c r="F44" s="119"/>
      <c r="G44" s="119"/>
    </row>
    <row r="45" spans="1:8">
      <c r="A45" s="116"/>
      <c r="B45" s="117"/>
      <c r="C45" s="117"/>
      <c r="D45" s="118"/>
      <c r="E45" s="119"/>
      <c r="F45" s="119"/>
      <c r="G45" s="119"/>
    </row>
    <row r="46" spans="1:8">
      <c r="A46" s="116"/>
      <c r="B46" s="117"/>
      <c r="C46" s="117"/>
      <c r="D46" s="118"/>
      <c r="E46" s="119"/>
      <c r="F46" s="119"/>
      <c r="G46" s="119"/>
    </row>
    <row r="47" spans="1:8">
      <c r="A47" s="116"/>
      <c r="B47" s="117"/>
      <c r="C47" s="117"/>
      <c r="D47" s="118"/>
      <c r="E47" s="119"/>
      <c r="F47" s="119"/>
      <c r="G47" s="119"/>
    </row>
    <row r="48" spans="1:8">
      <c r="A48" s="116"/>
      <c r="B48" s="117"/>
      <c r="C48" s="117"/>
      <c r="D48" s="118"/>
      <c r="E48" s="119"/>
      <c r="F48" s="119"/>
      <c r="G48" s="119"/>
    </row>
    <row r="49" spans="1:7">
      <c r="A49" s="116"/>
      <c r="B49" s="117"/>
      <c r="C49" s="117"/>
      <c r="D49" s="118"/>
      <c r="E49" s="119"/>
      <c r="F49" s="119"/>
      <c r="G49" s="119"/>
    </row>
    <row r="50" spans="1:7">
      <c r="A50" s="116"/>
      <c r="B50" s="117"/>
      <c r="C50" s="117"/>
      <c r="D50" s="118"/>
      <c r="E50" s="119"/>
      <c r="F50" s="119"/>
      <c r="G50" s="119"/>
    </row>
    <row r="51" spans="1:7">
      <c r="A51" s="116"/>
      <c r="B51" s="117"/>
      <c r="C51" s="117"/>
      <c r="D51" s="118"/>
      <c r="E51" s="119"/>
      <c r="F51" s="119"/>
      <c r="G51" s="119"/>
    </row>
    <row r="52" spans="1:7">
      <c r="A52" s="116"/>
      <c r="B52" s="117"/>
      <c r="C52" s="117"/>
      <c r="D52" s="118"/>
      <c r="E52" s="119"/>
      <c r="F52" s="119"/>
      <c r="G52" s="119"/>
    </row>
    <row r="53" spans="1:7">
      <c r="A53" s="116"/>
      <c r="B53" s="117"/>
      <c r="C53" s="117"/>
      <c r="D53" s="118"/>
      <c r="E53" s="119"/>
      <c r="F53" s="119"/>
      <c r="G53" s="119"/>
    </row>
    <row r="54" spans="1:7">
      <c r="A54" s="116"/>
      <c r="B54" s="117"/>
      <c r="C54" s="117"/>
      <c r="D54" s="118"/>
      <c r="E54" s="119"/>
      <c r="F54" s="119"/>
      <c r="G54" s="119"/>
    </row>
    <row r="55" spans="1:7">
      <c r="A55" s="116"/>
      <c r="B55" s="117"/>
      <c r="C55" s="117"/>
      <c r="D55" s="118"/>
      <c r="E55" s="119"/>
      <c r="F55" s="119"/>
      <c r="G55" s="119"/>
    </row>
    <row r="56" spans="1:7">
      <c r="A56" s="116"/>
      <c r="B56" s="117"/>
      <c r="C56" s="117"/>
      <c r="D56" s="118"/>
      <c r="E56" s="119"/>
      <c r="F56" s="119"/>
      <c r="G56" s="119"/>
    </row>
    <row r="57" spans="1:7">
      <c r="A57" s="116"/>
      <c r="B57" s="117"/>
      <c r="C57" s="117"/>
      <c r="D57" s="118"/>
      <c r="E57" s="119"/>
      <c r="F57" s="119"/>
      <c r="G57" s="119"/>
    </row>
    <row r="58" spans="1:7">
      <c r="A58" s="116"/>
      <c r="B58" s="117"/>
      <c r="C58" s="117"/>
      <c r="D58" s="118"/>
      <c r="E58" s="119"/>
      <c r="F58" s="119"/>
      <c r="G58" s="119"/>
    </row>
    <row r="59" spans="1:7">
      <c r="A59" s="116"/>
      <c r="B59" s="117"/>
      <c r="C59" s="117"/>
      <c r="D59" s="118"/>
      <c r="E59" s="119"/>
      <c r="F59" s="119"/>
      <c r="G59" s="119"/>
    </row>
    <row r="60" spans="1:7">
      <c r="A60" s="116"/>
      <c r="B60" s="117"/>
      <c r="C60" s="117"/>
      <c r="D60" s="118"/>
      <c r="E60" s="119"/>
      <c r="F60" s="119"/>
      <c r="G60" s="119"/>
    </row>
    <row r="61" spans="1:7">
      <c r="A61" s="116"/>
      <c r="B61" s="117"/>
      <c r="C61" s="117"/>
      <c r="D61" s="118"/>
      <c r="E61" s="119"/>
      <c r="F61" s="119"/>
      <c r="G61" s="119"/>
    </row>
    <row r="62" spans="1:7">
      <c r="A62" s="116"/>
      <c r="B62" s="117"/>
      <c r="C62" s="117"/>
      <c r="D62" s="118"/>
      <c r="E62" s="119"/>
      <c r="F62" s="119"/>
      <c r="G62" s="119"/>
    </row>
    <row r="63" spans="1:7">
      <c r="A63" s="116"/>
      <c r="B63" s="117"/>
      <c r="C63" s="117"/>
      <c r="D63" s="118"/>
      <c r="E63" s="119"/>
      <c r="F63" s="119"/>
      <c r="G63" s="119"/>
    </row>
    <row r="64" spans="1:7">
      <c r="A64" s="116"/>
      <c r="B64" s="117"/>
      <c r="C64" s="117"/>
      <c r="D64" s="118"/>
      <c r="E64" s="119"/>
      <c r="F64" s="119"/>
      <c r="G64" s="119"/>
    </row>
    <row r="65" spans="1:7">
      <c r="A65" s="116"/>
      <c r="B65" s="117"/>
      <c r="C65" s="117"/>
      <c r="D65" s="118"/>
      <c r="E65" s="119"/>
      <c r="F65" s="119"/>
      <c r="G65" s="119"/>
    </row>
    <row r="66" spans="1:7">
      <c r="A66" s="116"/>
      <c r="B66" s="117"/>
      <c r="C66" s="117"/>
      <c r="D66" s="118"/>
      <c r="E66" s="119"/>
      <c r="F66" s="119"/>
      <c r="G66" s="119"/>
    </row>
    <row r="67" spans="1:7">
      <c r="A67" s="116"/>
      <c r="B67" s="117"/>
      <c r="C67" s="117"/>
      <c r="D67" s="118"/>
      <c r="E67" s="119"/>
      <c r="F67" s="119"/>
      <c r="G67" s="119"/>
    </row>
    <row r="68" spans="1:7">
      <c r="A68" s="116"/>
      <c r="B68" s="117"/>
      <c r="C68" s="117"/>
      <c r="D68" s="118"/>
      <c r="E68" s="119"/>
      <c r="F68" s="119"/>
      <c r="G68" s="119"/>
    </row>
    <row r="69" spans="1:7">
      <c r="A69" s="116"/>
      <c r="D69" s="120"/>
      <c r="E69" s="121"/>
      <c r="F69" s="121"/>
      <c r="G69" s="121"/>
    </row>
    <row r="70" spans="1:7">
      <c r="A70" s="6"/>
      <c r="D70" s="120"/>
      <c r="E70" s="121"/>
      <c r="F70" s="121"/>
      <c r="G70" s="121"/>
    </row>
    <row r="71" spans="1:7">
      <c r="A71" s="6"/>
      <c r="D71" s="120"/>
      <c r="E71" s="121"/>
      <c r="F71" s="121"/>
      <c r="G71" s="121"/>
    </row>
    <row r="72" spans="1:7">
      <c r="A72" s="6"/>
      <c r="D72" s="120"/>
      <c r="E72" s="121"/>
      <c r="F72" s="121"/>
      <c r="G72" s="121"/>
    </row>
    <row r="73" spans="1:7">
      <c r="A73" s="6"/>
      <c r="D73" s="120"/>
      <c r="E73" s="121"/>
      <c r="F73" s="121"/>
      <c r="G73" s="121"/>
    </row>
    <row r="74" spans="1:7">
      <c r="A74" s="6"/>
      <c r="D74" s="120"/>
      <c r="E74" s="121"/>
      <c r="F74" s="121"/>
      <c r="G74" s="121"/>
    </row>
    <row r="75" spans="1:7">
      <c r="A75" s="6"/>
      <c r="D75" s="120"/>
      <c r="E75" s="121"/>
      <c r="F75" s="121"/>
      <c r="G75" s="121"/>
    </row>
    <row r="76" spans="1:7">
      <c r="A76" s="6"/>
      <c r="D76" s="120"/>
      <c r="E76" s="121"/>
      <c r="F76" s="121"/>
      <c r="G76" s="121"/>
    </row>
    <row r="77" spans="1:7">
      <c r="A77" s="6"/>
      <c r="D77" s="120"/>
      <c r="E77" s="121"/>
      <c r="F77" s="121"/>
      <c r="G77" s="121"/>
    </row>
    <row r="78" spans="1:7">
      <c r="A78" s="6"/>
      <c r="D78" s="120"/>
      <c r="E78" s="121"/>
      <c r="F78" s="121"/>
      <c r="G78" s="121"/>
    </row>
    <row r="79" spans="1:7">
      <c r="A79" s="6"/>
      <c r="D79" s="120"/>
      <c r="E79" s="121"/>
      <c r="F79" s="121"/>
      <c r="G79" s="121"/>
    </row>
    <row r="80" spans="1:7">
      <c r="A80" s="6"/>
      <c r="D80" s="120"/>
      <c r="E80" s="121"/>
      <c r="F80" s="121"/>
      <c r="G80" s="121"/>
    </row>
    <row r="81" spans="1:7">
      <c r="A81" s="6"/>
      <c r="D81" s="120"/>
      <c r="E81" s="121"/>
      <c r="F81" s="121"/>
      <c r="G81" s="121"/>
    </row>
    <row r="82" spans="1:7">
      <c r="A82" s="6"/>
      <c r="D82" s="120"/>
      <c r="E82" s="121"/>
      <c r="F82" s="121"/>
      <c r="G82" s="121"/>
    </row>
    <row r="83" spans="1:7">
      <c r="A83" s="6"/>
      <c r="D83" s="120"/>
      <c r="E83" s="121"/>
      <c r="F83" s="121"/>
      <c r="G83" s="121"/>
    </row>
    <row r="84" spans="1:7">
      <c r="A84" s="6"/>
      <c r="D84" s="120"/>
      <c r="E84" s="121"/>
      <c r="F84" s="121"/>
      <c r="G84" s="121"/>
    </row>
    <row r="85" spans="1:7">
      <c r="A85" s="6"/>
      <c r="D85" s="120"/>
      <c r="E85" s="121"/>
      <c r="F85" s="121"/>
      <c r="G85" s="121"/>
    </row>
    <row r="86" spans="1:7">
      <c r="A86" s="6"/>
      <c r="D86" s="120"/>
      <c r="E86" s="121"/>
      <c r="F86" s="121"/>
      <c r="G86" s="121"/>
    </row>
    <row r="87" spans="1:7">
      <c r="A87" s="6"/>
      <c r="D87" s="120"/>
      <c r="E87" s="121"/>
      <c r="F87" s="121"/>
      <c r="G87" s="121"/>
    </row>
    <row r="88" spans="1:7">
      <c r="A88" s="6"/>
      <c r="D88" s="120"/>
      <c r="E88" s="121"/>
      <c r="F88" s="121"/>
      <c r="G88" s="121"/>
    </row>
    <row r="89" spans="1:7">
      <c r="A89" s="6"/>
      <c r="D89" s="120"/>
      <c r="E89" s="121"/>
      <c r="F89" s="121"/>
      <c r="G89" s="121"/>
    </row>
    <row r="90" spans="1:7">
      <c r="A90" s="6"/>
      <c r="D90" s="120"/>
      <c r="E90" s="121"/>
      <c r="F90" s="121"/>
      <c r="G90" s="121"/>
    </row>
    <row r="91" spans="1:7">
      <c r="A91" s="6"/>
      <c r="D91" s="120"/>
      <c r="E91" s="121"/>
      <c r="F91" s="121"/>
      <c r="G91" s="121"/>
    </row>
    <row r="92" spans="1:7">
      <c r="A92" s="6"/>
    </row>
    <row r="93" spans="1:7">
      <c r="A93" s="8"/>
    </row>
    <row r="94" spans="1:7">
      <c r="A94" s="8"/>
    </row>
    <row r="95" spans="1:7">
      <c r="A95" s="8"/>
    </row>
    <row r="96" spans="1:7">
      <c r="A96" s="8"/>
    </row>
    <row r="97" spans="1:1">
      <c r="A97" s="8"/>
    </row>
    <row r="98" spans="1:1">
      <c r="A98" s="8"/>
    </row>
    <row r="99" spans="1:1">
      <c r="A99" s="8"/>
    </row>
    <row r="100" spans="1:1">
      <c r="A100" s="8"/>
    </row>
    <row r="101" spans="1:1">
      <c r="A101" s="8"/>
    </row>
    <row r="102" spans="1:1">
      <c r="A102" s="8"/>
    </row>
    <row r="103" spans="1:1">
      <c r="A103" s="8"/>
    </row>
    <row r="104" spans="1:1">
      <c r="A104" s="8"/>
    </row>
    <row r="105" spans="1:1">
      <c r="A105" s="8"/>
    </row>
    <row r="106" spans="1:1">
      <c r="A106" s="8"/>
    </row>
    <row r="107" spans="1:1">
      <c r="A107" s="8"/>
    </row>
    <row r="108" spans="1:1">
      <c r="A108" s="8"/>
    </row>
    <row r="109" spans="1:1">
      <c r="A109" s="8"/>
    </row>
    <row r="110" spans="1:1">
      <c r="A110" s="8"/>
    </row>
    <row r="111" spans="1:1">
      <c r="A111" s="8"/>
    </row>
    <row r="112" spans="1:1">
      <c r="A112" s="8"/>
    </row>
    <row r="113" spans="1:1">
      <c r="A113" s="8"/>
    </row>
    <row r="114" spans="1:1">
      <c r="A114" s="8"/>
    </row>
    <row r="115" spans="1:1">
      <c r="A115" s="8"/>
    </row>
    <row r="116" spans="1:1">
      <c r="A116" s="8"/>
    </row>
    <row r="117" spans="1:1">
      <c r="A117" s="8"/>
    </row>
    <row r="118" spans="1:1">
      <c r="A118" s="8"/>
    </row>
    <row r="119" spans="1:1">
      <c r="A119" s="8"/>
    </row>
    <row r="120" spans="1:1">
      <c r="A120" s="8"/>
    </row>
    <row r="121" spans="1:1">
      <c r="A121" s="8"/>
    </row>
    <row r="122" spans="1:1">
      <c r="A122" s="8"/>
    </row>
    <row r="123" spans="1:1">
      <c r="A123" s="8"/>
    </row>
    <row r="124" spans="1:1">
      <c r="A124" s="8"/>
    </row>
    <row r="125" spans="1:1">
      <c r="A125" s="8"/>
    </row>
    <row r="126" spans="1:1">
      <c r="A126" s="8"/>
    </row>
    <row r="127" spans="1:1">
      <c r="A127" s="8"/>
    </row>
    <row r="128" spans="1:1">
      <c r="A128" s="8"/>
    </row>
    <row r="129" spans="1:1">
      <c r="A129" s="8"/>
    </row>
    <row r="130" spans="1:1">
      <c r="A130" s="8"/>
    </row>
    <row r="131" spans="1:1">
      <c r="A131" s="8"/>
    </row>
    <row r="132" spans="1:1">
      <c r="A132" s="8"/>
    </row>
    <row r="133" spans="1:1">
      <c r="A133" s="8"/>
    </row>
    <row r="134" spans="1:1">
      <c r="A134" s="8"/>
    </row>
    <row r="135" spans="1:1">
      <c r="A135" s="8"/>
    </row>
    <row r="136" spans="1:1">
      <c r="A136" s="8"/>
    </row>
    <row r="137" spans="1:1">
      <c r="A137" s="8"/>
    </row>
    <row r="138" spans="1:1">
      <c r="A138" s="8"/>
    </row>
    <row r="139" spans="1:1">
      <c r="A139" s="8"/>
    </row>
    <row r="140" spans="1:1">
      <c r="A140" s="8"/>
    </row>
    <row r="141" spans="1:1">
      <c r="A141" s="8"/>
    </row>
    <row r="142" spans="1:1">
      <c r="A142" s="8"/>
    </row>
    <row r="143" spans="1:1">
      <c r="A143" s="8"/>
    </row>
    <row r="144" spans="1:1">
      <c r="A144" s="8"/>
    </row>
    <row r="145" spans="1:1">
      <c r="A145" s="8"/>
    </row>
    <row r="146" spans="1:1">
      <c r="A146" s="8"/>
    </row>
    <row r="147" spans="1:1">
      <c r="A147" s="8"/>
    </row>
    <row r="148" spans="1:1">
      <c r="A148" s="8"/>
    </row>
    <row r="149" spans="1:1">
      <c r="A149" s="8"/>
    </row>
    <row r="150" spans="1:1">
      <c r="A150" s="8"/>
    </row>
    <row r="151" spans="1:1">
      <c r="A151" s="8"/>
    </row>
    <row r="152" spans="1:1">
      <c r="A152" s="8"/>
    </row>
    <row r="153" spans="1:1">
      <c r="A153" s="8"/>
    </row>
    <row r="154" spans="1:1">
      <c r="A154" s="8"/>
    </row>
    <row r="155" spans="1:1">
      <c r="A155" s="8"/>
    </row>
    <row r="156" spans="1:1">
      <c r="A156" s="8"/>
    </row>
    <row r="157" spans="1:1">
      <c r="A157" s="8"/>
    </row>
    <row r="158" spans="1:1">
      <c r="A158" s="8"/>
    </row>
    <row r="159" spans="1:1">
      <c r="A159" s="8"/>
    </row>
    <row r="160" spans="1:1">
      <c r="A160" s="8"/>
    </row>
    <row r="161" spans="1:1">
      <c r="A161" s="8"/>
    </row>
    <row r="162" spans="1:1">
      <c r="A162" s="8"/>
    </row>
    <row r="163" spans="1:1">
      <c r="A163" s="8"/>
    </row>
    <row r="164" spans="1:1">
      <c r="A164" s="8"/>
    </row>
    <row r="165" spans="1:1">
      <c r="A165" s="8"/>
    </row>
    <row r="166" spans="1:1">
      <c r="A166" s="8"/>
    </row>
    <row r="167" spans="1:1">
      <c r="A167" s="8"/>
    </row>
    <row r="168" spans="1:1">
      <c r="A168" s="8"/>
    </row>
    <row r="169" spans="1:1">
      <c r="A169" s="8"/>
    </row>
    <row r="170" spans="1:1">
      <c r="A170" s="8"/>
    </row>
    <row r="171" spans="1:1">
      <c r="A171" s="8"/>
    </row>
    <row r="172" spans="1:1">
      <c r="A172" s="8"/>
    </row>
    <row r="173" spans="1:1">
      <c r="A173" s="8"/>
    </row>
    <row r="174" spans="1:1">
      <c r="A174" s="8"/>
    </row>
    <row r="175" spans="1:1">
      <c r="A175" s="8"/>
    </row>
    <row r="176" spans="1:1">
      <c r="A176" s="8"/>
    </row>
    <row r="177" spans="1:1">
      <c r="A177" s="8"/>
    </row>
    <row r="178" spans="1:1">
      <c r="A178" s="8"/>
    </row>
    <row r="179" spans="1:1">
      <c r="A179" s="8"/>
    </row>
    <row r="180" spans="1:1">
      <c r="A180" s="8"/>
    </row>
    <row r="181" spans="1:1">
      <c r="A181" s="8"/>
    </row>
    <row r="182" spans="1:1">
      <c r="A182" s="8"/>
    </row>
    <row r="183" spans="1:1">
      <c r="A183" s="8"/>
    </row>
    <row r="184" spans="1:1">
      <c r="A184" s="8"/>
    </row>
    <row r="185" spans="1:1">
      <c r="A185" s="8"/>
    </row>
    <row r="186" spans="1:1">
      <c r="A186" s="8"/>
    </row>
    <row r="187" spans="1:1">
      <c r="A187" s="8"/>
    </row>
    <row r="188" spans="1:1">
      <c r="A188" s="8"/>
    </row>
    <row r="189" spans="1:1">
      <c r="A189" s="8"/>
    </row>
    <row r="190" spans="1:1">
      <c r="A190" s="8"/>
    </row>
    <row r="191" spans="1:1">
      <c r="A191" s="8"/>
    </row>
    <row r="192" spans="1:1">
      <c r="A192" s="8"/>
    </row>
    <row r="193" spans="1:1">
      <c r="A193" s="8"/>
    </row>
    <row r="194" spans="1:1">
      <c r="A194" s="8"/>
    </row>
    <row r="195" spans="1:1">
      <c r="A195" s="8"/>
    </row>
    <row r="196" spans="1:1">
      <c r="A196" s="8"/>
    </row>
    <row r="197" spans="1:1">
      <c r="A197" s="8"/>
    </row>
    <row r="198" spans="1:1">
      <c r="A198" s="8"/>
    </row>
    <row r="199" spans="1:1">
      <c r="A199" s="8"/>
    </row>
    <row r="200" spans="1:1">
      <c r="A200" s="8"/>
    </row>
    <row r="201" spans="1:1">
      <c r="A201" s="8"/>
    </row>
    <row r="202" spans="1:1">
      <c r="A202" s="8"/>
    </row>
    <row r="203" spans="1:1">
      <c r="A203" s="8"/>
    </row>
    <row r="204" spans="1:1">
      <c r="A204" s="8"/>
    </row>
    <row r="205" spans="1:1">
      <c r="A205" s="8"/>
    </row>
    <row r="206" spans="1:1">
      <c r="A206" s="8"/>
    </row>
    <row r="207" spans="1:1">
      <c r="A207" s="8"/>
    </row>
    <row r="208" spans="1:1">
      <c r="A208" s="8"/>
    </row>
    <row r="209" spans="1:1">
      <c r="A209" s="8"/>
    </row>
    <row r="210" spans="1:1">
      <c r="A210" s="8"/>
    </row>
    <row r="211" spans="1:1">
      <c r="A211" s="8"/>
    </row>
    <row r="212" spans="1:1">
      <c r="A212" s="8"/>
    </row>
    <row r="213" spans="1:1">
      <c r="A213" s="8"/>
    </row>
    <row r="214" spans="1:1">
      <c r="A214" s="8"/>
    </row>
    <row r="215" spans="1:1">
      <c r="A215" s="8"/>
    </row>
    <row r="216" spans="1:1">
      <c r="A216" s="8"/>
    </row>
    <row r="217" spans="1:1">
      <c r="A217" s="8"/>
    </row>
    <row r="218" spans="1:1">
      <c r="A218" s="8"/>
    </row>
    <row r="219" spans="1:1">
      <c r="A219" s="8"/>
    </row>
    <row r="220" spans="1:1">
      <c r="A220" s="8"/>
    </row>
    <row r="221" spans="1:1">
      <c r="A221" s="8"/>
    </row>
    <row r="222" spans="1:1">
      <c r="A222" s="8"/>
    </row>
    <row r="223" spans="1:1">
      <c r="A223" s="8"/>
    </row>
    <row r="224" spans="1:1">
      <c r="A224" s="8"/>
    </row>
    <row r="225" spans="1:1">
      <c r="A225" s="8"/>
    </row>
    <row r="226" spans="1:1">
      <c r="A226" s="8"/>
    </row>
    <row r="227" spans="1:1">
      <c r="A227" s="8"/>
    </row>
    <row r="228" spans="1:1">
      <c r="A228" s="8"/>
    </row>
    <row r="229" spans="1:1">
      <c r="A229" s="8"/>
    </row>
    <row r="230" spans="1:1">
      <c r="A230" s="8"/>
    </row>
    <row r="231" spans="1:1">
      <c r="A231" s="8"/>
    </row>
    <row r="232" spans="1:1">
      <c r="A232" s="8"/>
    </row>
    <row r="233" spans="1:1">
      <c r="A233" s="8"/>
    </row>
    <row r="234" spans="1:1">
      <c r="A234" s="8"/>
    </row>
    <row r="235" spans="1:1">
      <c r="A235" s="8"/>
    </row>
    <row r="236" spans="1:1">
      <c r="A236" s="8"/>
    </row>
    <row r="237" spans="1:1">
      <c r="A237" s="8"/>
    </row>
    <row r="238" spans="1:1">
      <c r="A238" s="8"/>
    </row>
    <row r="239" spans="1:1">
      <c r="A239" s="8"/>
    </row>
    <row r="240" spans="1:1">
      <c r="A240" s="8"/>
    </row>
    <row r="241" spans="1:1">
      <c r="A241" s="8"/>
    </row>
    <row r="242" spans="1:1">
      <c r="A242" s="8"/>
    </row>
    <row r="243" spans="1:1">
      <c r="A243" s="8"/>
    </row>
    <row r="244" spans="1:1">
      <c r="A244" s="8"/>
    </row>
    <row r="245" spans="1:1">
      <c r="A245" s="8"/>
    </row>
    <row r="246" spans="1:1">
      <c r="A246" s="8"/>
    </row>
    <row r="247" spans="1:1">
      <c r="A247" s="8"/>
    </row>
    <row r="248" spans="1:1">
      <c r="A248" s="8"/>
    </row>
    <row r="249" spans="1:1">
      <c r="A249" s="8"/>
    </row>
    <row r="250" spans="1:1">
      <c r="A250" s="8"/>
    </row>
    <row r="251" spans="1:1">
      <c r="A251" s="8"/>
    </row>
    <row r="252" spans="1:1">
      <c r="A252" s="8"/>
    </row>
    <row r="253" spans="1:1">
      <c r="A253" s="8"/>
    </row>
    <row r="254" spans="1:1">
      <c r="A254" s="8"/>
    </row>
    <row r="255" spans="1:1">
      <c r="A255" s="8"/>
    </row>
    <row r="256" spans="1:1">
      <c r="A256" s="8"/>
    </row>
    <row r="257" spans="1:1">
      <c r="A257" s="8"/>
    </row>
    <row r="258" spans="1:1">
      <c r="A258" s="8"/>
    </row>
    <row r="259" spans="1:1">
      <c r="A259" s="8"/>
    </row>
  </sheetData>
  <mergeCells count="5">
    <mergeCell ref="A2:G2"/>
    <mergeCell ref="C36:D36"/>
    <mergeCell ref="C37:D37"/>
    <mergeCell ref="F37:G37"/>
    <mergeCell ref="F36:G36"/>
  </mergeCells>
  <printOptions horizontalCentered="1"/>
  <pageMargins left="0.59055118110236227" right="0.59055118110236227" top="0.78740157480314965" bottom="0.59055118110236227" header="0" footer="0"/>
  <pageSetup paperSize="9" scale="89" fitToHeight="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8"/>
  <sheetViews>
    <sheetView view="pageBreakPreview" zoomScale="75" zoomScaleNormal="75" zoomScaleSheetLayoutView="75" workbookViewId="0">
      <pane xSplit="2" ySplit="5" topLeftCell="C21" activePane="bottomRight" state="frozen"/>
      <selection pane="topRight" activeCell="C1" sqref="C1"/>
      <selection pane="bottomLeft" activeCell="A5" sqref="A5"/>
      <selection pane="bottomRight" activeCell="D29" sqref="D29"/>
    </sheetView>
  </sheetViews>
  <sheetFormatPr defaultColWidth="9.140625" defaultRowHeight="18.75"/>
  <cols>
    <col min="1" max="1" width="85" style="267" customWidth="1"/>
    <col min="2" max="2" width="15.28515625" style="20" customWidth="1"/>
    <col min="3" max="6" width="18.7109375" style="20" customWidth="1"/>
    <col min="7" max="7" width="15.5703125" style="20" customWidth="1"/>
    <col min="8" max="8" width="15" style="20" customWidth="1"/>
    <col min="9" max="9" width="10" style="267" customWidth="1"/>
    <col min="10" max="10" width="9.5703125" style="267" customWidth="1"/>
    <col min="11" max="16384" width="9.140625" style="267"/>
  </cols>
  <sheetData>
    <row r="1" spans="1:8">
      <c r="H1" s="268" t="s">
        <v>344</v>
      </c>
    </row>
    <row r="2" spans="1:8" ht="22.5">
      <c r="A2" s="494" t="s">
        <v>104</v>
      </c>
      <c r="B2" s="494"/>
      <c r="C2" s="494"/>
      <c r="D2" s="494"/>
      <c r="E2" s="494"/>
      <c r="F2" s="494"/>
      <c r="G2" s="494"/>
      <c r="H2" s="494"/>
    </row>
    <row r="3" spans="1:8">
      <c r="A3" s="500" t="s">
        <v>455</v>
      </c>
      <c r="B3" s="500"/>
      <c r="C3" s="500"/>
      <c r="D3" s="500"/>
      <c r="E3" s="500"/>
      <c r="F3" s="500"/>
      <c r="G3" s="500"/>
      <c r="H3" s="500"/>
    </row>
    <row r="4" spans="1:8" ht="43.5" customHeight="1">
      <c r="A4" s="501" t="s">
        <v>155</v>
      </c>
      <c r="B4" s="502" t="s">
        <v>18</v>
      </c>
      <c r="C4" s="503" t="s">
        <v>331</v>
      </c>
      <c r="D4" s="504"/>
      <c r="E4" s="505" t="s">
        <v>510</v>
      </c>
      <c r="F4" s="506"/>
      <c r="G4" s="506"/>
      <c r="H4" s="507"/>
    </row>
    <row r="5" spans="1:8" ht="37.5">
      <c r="A5" s="501"/>
      <c r="B5" s="502"/>
      <c r="C5" s="343" t="s">
        <v>511</v>
      </c>
      <c r="D5" s="343" t="s">
        <v>512</v>
      </c>
      <c r="E5" s="343" t="s">
        <v>146</v>
      </c>
      <c r="F5" s="343" t="s">
        <v>142</v>
      </c>
      <c r="G5" s="193" t="s">
        <v>152</v>
      </c>
      <c r="H5" s="193" t="s">
        <v>153</v>
      </c>
    </row>
    <row r="6" spans="1:8">
      <c r="A6" s="340">
        <v>1</v>
      </c>
      <c r="B6" s="341">
        <v>2</v>
      </c>
      <c r="C6" s="340">
        <v>3</v>
      </c>
      <c r="D6" s="341">
        <v>4</v>
      </c>
      <c r="E6" s="340">
        <v>5</v>
      </c>
      <c r="F6" s="341">
        <v>6</v>
      </c>
      <c r="G6" s="340">
        <v>7</v>
      </c>
      <c r="H6" s="341">
        <v>8</v>
      </c>
    </row>
    <row r="7" spans="1:8" ht="30" customHeight="1">
      <c r="A7" s="497" t="s">
        <v>103</v>
      </c>
      <c r="B7" s="497"/>
      <c r="C7" s="497"/>
      <c r="D7" s="497"/>
      <c r="E7" s="497"/>
      <c r="F7" s="497"/>
      <c r="G7" s="497"/>
      <c r="H7" s="497"/>
    </row>
    <row r="8" spans="1:8" ht="37.5">
      <c r="A8" s="56" t="s">
        <v>52</v>
      </c>
      <c r="B8" s="59">
        <v>2000</v>
      </c>
      <c r="C8" s="159">
        <v>775.6</v>
      </c>
      <c r="D8" s="360">
        <v>1127.0999999999999</v>
      </c>
      <c r="E8" s="159">
        <v>620.9</v>
      </c>
      <c r="F8" s="159">
        <v>1127.0999999999999</v>
      </c>
      <c r="G8" s="159" t="s">
        <v>31</v>
      </c>
      <c r="H8" s="361" t="s">
        <v>31</v>
      </c>
    </row>
    <row r="9" spans="1:8" ht="37.5">
      <c r="A9" s="17" t="s">
        <v>209</v>
      </c>
      <c r="B9" s="57">
        <v>2010</v>
      </c>
      <c r="C9" s="122">
        <f>SUM(C10:C10)</f>
        <v>-39.1</v>
      </c>
      <c r="D9" s="122">
        <f t="shared" ref="D9:F9" si="0">SUM(D10:D10)</f>
        <v>-51.8</v>
      </c>
      <c r="E9" s="122">
        <f t="shared" si="0"/>
        <v>-0.3</v>
      </c>
      <c r="F9" s="122">
        <f t="shared" si="0"/>
        <v>-51.8</v>
      </c>
      <c r="G9" s="122">
        <f t="shared" ref="G9" si="1">IF(F9="(    )",0,F9)-IF(E9="(    )",0,E9)</f>
        <v>-51.5</v>
      </c>
      <c r="H9" s="122">
        <f t="shared" ref="H9" si="2">IF(IF(E9="(    )",0,E9)=0,0,IF(F9="(    )",0,F9)/IF(E9="(    )",0,E9))*100</f>
        <v>17266.666666666664</v>
      </c>
    </row>
    <row r="10" spans="1:8" ht="39.75" customHeight="1">
      <c r="A10" s="58" t="s">
        <v>446</v>
      </c>
      <c r="B10" s="57">
        <v>2011</v>
      </c>
      <c r="C10" s="122">
        <v>-39.1</v>
      </c>
      <c r="D10" s="122">
        <f>F10</f>
        <v>-51.8</v>
      </c>
      <c r="E10" s="122">
        <v>-0.3</v>
      </c>
      <c r="F10" s="122">
        <v>-51.8</v>
      </c>
      <c r="G10" s="122">
        <f t="shared" ref="G10" si="3">IF(F10="(    )",0,F10)-IF(E10="(    )",0,E10)</f>
        <v>-51.5</v>
      </c>
      <c r="H10" s="122">
        <f t="shared" ref="H10" si="4">IF(IF(E10="(    )",0,E10)=0,0,IF(F10="(    )",0,F10)/IF(E10="(    )",0,E10))*100</f>
        <v>17266.666666666664</v>
      </c>
    </row>
    <row r="11" spans="1:8" ht="27" customHeight="1">
      <c r="A11" s="58" t="s">
        <v>118</v>
      </c>
      <c r="B11" s="57">
        <v>2020</v>
      </c>
      <c r="C11" s="122" t="s">
        <v>187</v>
      </c>
      <c r="D11" s="122" t="s">
        <v>187</v>
      </c>
      <c r="E11" s="122" t="s">
        <v>187</v>
      </c>
      <c r="F11" s="122" t="s">
        <v>187</v>
      </c>
      <c r="G11" s="122">
        <f t="shared" ref="G11:G16" si="5">IF(F11="(    )",0,F11)-IF(E11="(    )",0,E11)</f>
        <v>0</v>
      </c>
      <c r="H11" s="122">
        <f t="shared" ref="H11:H16" si="6">IF(IF(E11="(    )",0,E11)=0,0,IF(F11="(    )",0,F11)/IF(E11="(    )",0,E11))*100</f>
        <v>0</v>
      </c>
    </row>
    <row r="12" spans="1:8" ht="27" customHeight="1">
      <c r="A12" s="58" t="s">
        <v>61</v>
      </c>
      <c r="B12" s="57">
        <v>2030</v>
      </c>
      <c r="C12" s="122" t="s">
        <v>187</v>
      </c>
      <c r="D12" s="122" t="s">
        <v>187</v>
      </c>
      <c r="E12" s="122" t="s">
        <v>187</v>
      </c>
      <c r="F12" s="122" t="s">
        <v>187</v>
      </c>
      <c r="G12" s="122">
        <f t="shared" si="5"/>
        <v>0</v>
      </c>
      <c r="H12" s="122">
        <f t="shared" si="6"/>
        <v>0</v>
      </c>
    </row>
    <row r="13" spans="1:8" ht="27" customHeight="1">
      <c r="A13" s="58" t="s">
        <v>97</v>
      </c>
      <c r="B13" s="57">
        <v>2031</v>
      </c>
      <c r="C13" s="122" t="s">
        <v>187</v>
      </c>
      <c r="D13" s="122" t="s">
        <v>187</v>
      </c>
      <c r="E13" s="122" t="s">
        <v>187</v>
      </c>
      <c r="F13" s="122" t="s">
        <v>187</v>
      </c>
      <c r="G13" s="122">
        <f t="shared" si="5"/>
        <v>0</v>
      </c>
      <c r="H13" s="122">
        <f t="shared" si="6"/>
        <v>0</v>
      </c>
    </row>
    <row r="14" spans="1:8" ht="27" customHeight="1">
      <c r="A14" s="58" t="s">
        <v>26</v>
      </c>
      <c r="B14" s="57">
        <v>2040</v>
      </c>
      <c r="C14" s="122" t="s">
        <v>187</v>
      </c>
      <c r="D14" s="122" t="s">
        <v>187</v>
      </c>
      <c r="E14" s="122" t="s">
        <v>187</v>
      </c>
      <c r="F14" s="122" t="s">
        <v>187</v>
      </c>
      <c r="G14" s="122">
        <f t="shared" si="5"/>
        <v>0</v>
      </c>
      <c r="H14" s="122">
        <f t="shared" si="6"/>
        <v>0</v>
      </c>
    </row>
    <row r="15" spans="1:8" ht="27" customHeight="1">
      <c r="A15" s="58" t="s">
        <v>88</v>
      </c>
      <c r="B15" s="57">
        <v>2050</v>
      </c>
      <c r="C15" s="122">
        <f>'Розшифровка з розр з бюджет'!C7</f>
        <v>0</v>
      </c>
      <c r="D15" s="122">
        <f>'Розшифровка з розр з бюджет'!E7</f>
        <v>0</v>
      </c>
      <c r="E15" s="122">
        <f>'Розшифровка з розр з бюджет'!D7</f>
        <v>0</v>
      </c>
      <c r="F15" s="122">
        <f>'Розшифровка з розр з бюджет'!E7</f>
        <v>0</v>
      </c>
      <c r="G15" s="122">
        <f t="shared" si="5"/>
        <v>0</v>
      </c>
      <c r="H15" s="122">
        <f t="shared" si="6"/>
        <v>0</v>
      </c>
    </row>
    <row r="16" spans="1:8" ht="27" customHeight="1">
      <c r="A16" s="317" t="s">
        <v>441</v>
      </c>
      <c r="B16" s="132">
        <v>2060</v>
      </c>
      <c r="C16" s="122">
        <f>'Розшифровка з розр з бюджет'!C10</f>
        <v>0</v>
      </c>
      <c r="D16" s="122">
        <f>'Розшифровка з розр з бюджет'!E10</f>
        <v>0</v>
      </c>
      <c r="E16" s="122">
        <f>'Розшифровка з розр з бюджет'!D10</f>
        <v>0</v>
      </c>
      <c r="F16" s="122">
        <f>'Розшифровка з розр з бюджет'!E10</f>
        <v>0</v>
      </c>
      <c r="G16" s="122">
        <f t="shared" si="5"/>
        <v>0</v>
      </c>
      <c r="H16" s="122">
        <f t="shared" si="6"/>
        <v>0</v>
      </c>
    </row>
    <row r="17" spans="1:8" ht="37.5">
      <c r="A17" s="56" t="s">
        <v>53</v>
      </c>
      <c r="B17" s="59">
        <v>2070</v>
      </c>
      <c r="C17" s="360">
        <f>SUM(C8,C9,C11,C12,C14,C15,C16)+'I. Фін результат'!C75</f>
        <v>1127.0999999999995</v>
      </c>
      <c r="D17" s="360">
        <f>SUM(D8,D9,D11,D12,D14,D15,D16)+'I. Фін результат'!D75</f>
        <v>1593.2999999999995</v>
      </c>
      <c r="E17" s="360">
        <f>SUM(E8,E9,E11,E12,E14,E15,E16)+'I. Фін результат'!E75</f>
        <v>623.39999999999986</v>
      </c>
      <c r="F17" s="360">
        <f>SUM(F8,F9,F11,F12,F14,F15,F16)+'I. Фін результат'!F75</f>
        <v>1593.2999999999995</v>
      </c>
      <c r="G17" s="159" t="s">
        <v>31</v>
      </c>
      <c r="H17" s="361" t="s">
        <v>31</v>
      </c>
    </row>
    <row r="18" spans="1:8" ht="30" customHeight="1">
      <c r="A18" s="497" t="s">
        <v>356</v>
      </c>
      <c r="B18" s="497"/>
      <c r="C18" s="497"/>
      <c r="D18" s="497"/>
      <c r="E18" s="497"/>
      <c r="F18" s="497"/>
      <c r="G18" s="497"/>
      <c r="H18" s="497"/>
    </row>
    <row r="19" spans="1:8" ht="37.5">
      <c r="A19" s="56" t="s">
        <v>357</v>
      </c>
      <c r="B19" s="59">
        <v>2110</v>
      </c>
      <c r="C19" s="159">
        <f>SUM(C20:C26)</f>
        <v>482</v>
      </c>
      <c r="D19" s="159">
        <f t="shared" ref="D19:F19" si="7">SUM(D20:D26)</f>
        <v>963.19999999999993</v>
      </c>
      <c r="E19" s="159">
        <f t="shared" si="7"/>
        <v>833.69999999999993</v>
      </c>
      <c r="F19" s="159">
        <f t="shared" si="7"/>
        <v>963.19999999999993</v>
      </c>
      <c r="G19" s="159">
        <f t="shared" ref="G19" si="8">IF(F19="(    )",0,F19)-IF(E19="(    )",0,E19)</f>
        <v>129.5</v>
      </c>
      <c r="H19" s="159">
        <f t="shared" ref="H19" si="9">IF(IF(E19="(    )",0,E19)=0,0,IF(F19="(    )",0,F19)/IF(E19="(    )",0,E19))*100</f>
        <v>115.53316540722082</v>
      </c>
    </row>
    <row r="20" spans="1:8" ht="27" customHeight="1">
      <c r="A20" s="58" t="s">
        <v>287</v>
      </c>
      <c r="B20" s="57">
        <v>2111</v>
      </c>
      <c r="C20" s="122">
        <v>461.5</v>
      </c>
      <c r="D20" s="122">
        <f>F20</f>
        <v>916.8</v>
      </c>
      <c r="E20" s="122">
        <v>789.4</v>
      </c>
      <c r="F20" s="122">
        <v>916.8</v>
      </c>
      <c r="G20" s="122">
        <f t="shared" ref="G20:G43" si="10">IF(F20="(    )",0,F20)-IF(E20="(    )",0,E20)</f>
        <v>127.39999999999998</v>
      </c>
      <c r="H20" s="122">
        <f t="shared" ref="H20:H43" si="11">IF(IF(E20="(    )",0,E20)=0,0,IF(F20="(    )",0,F20)/IF(E20="(    )",0,E20))*100</f>
        <v>116.13883962503166</v>
      </c>
    </row>
    <row r="21" spans="1:8" ht="37.5">
      <c r="A21" s="58" t="s">
        <v>288</v>
      </c>
      <c r="B21" s="57">
        <v>2112</v>
      </c>
      <c r="C21" s="122" t="s">
        <v>187</v>
      </c>
      <c r="D21" s="122" t="s">
        <v>187</v>
      </c>
      <c r="E21" s="122" t="s">
        <v>187</v>
      </c>
      <c r="F21" s="122" t="s">
        <v>187</v>
      </c>
      <c r="G21" s="122">
        <f t="shared" si="10"/>
        <v>0</v>
      </c>
      <c r="H21" s="122">
        <f t="shared" si="11"/>
        <v>0</v>
      </c>
    </row>
    <row r="22" spans="1:8" ht="27" customHeight="1">
      <c r="A22" s="58" t="s">
        <v>71</v>
      </c>
      <c r="B22" s="57">
        <v>2113</v>
      </c>
      <c r="C22" s="122"/>
      <c r="D22" s="122"/>
      <c r="E22" s="122"/>
      <c r="F22" s="122"/>
      <c r="G22" s="122">
        <f t="shared" si="10"/>
        <v>0</v>
      </c>
      <c r="H22" s="122">
        <f t="shared" si="11"/>
        <v>0</v>
      </c>
    </row>
    <row r="23" spans="1:8" ht="27" customHeight="1">
      <c r="A23" s="58" t="s">
        <v>79</v>
      </c>
      <c r="B23" s="57">
        <v>2114</v>
      </c>
      <c r="C23" s="122"/>
      <c r="D23" s="122"/>
      <c r="E23" s="122"/>
      <c r="F23" s="122"/>
      <c r="G23" s="122">
        <f t="shared" si="10"/>
        <v>0</v>
      </c>
      <c r="H23" s="122">
        <f t="shared" si="11"/>
        <v>0</v>
      </c>
    </row>
    <row r="24" spans="1:8" ht="27" customHeight="1">
      <c r="A24" s="58" t="s">
        <v>296</v>
      </c>
      <c r="B24" s="57">
        <v>2115</v>
      </c>
      <c r="C24" s="122"/>
      <c r="D24" s="122"/>
      <c r="E24" s="122"/>
      <c r="F24" s="122"/>
      <c r="G24" s="122">
        <f t="shared" si="10"/>
        <v>0</v>
      </c>
      <c r="H24" s="122">
        <f t="shared" si="11"/>
        <v>0</v>
      </c>
    </row>
    <row r="25" spans="1:8" ht="27" customHeight="1">
      <c r="A25" s="58" t="s">
        <v>365</v>
      </c>
      <c r="B25" s="57">
        <v>2116</v>
      </c>
      <c r="C25" s="122">
        <v>20.5</v>
      </c>
      <c r="D25" s="122">
        <f>F25</f>
        <v>46.4</v>
      </c>
      <c r="E25" s="122">
        <v>44.3</v>
      </c>
      <c r="F25" s="122">
        <v>46.4</v>
      </c>
      <c r="G25" s="122">
        <f t="shared" si="10"/>
        <v>2.1000000000000014</v>
      </c>
      <c r="H25" s="122">
        <f t="shared" si="11"/>
        <v>104.74040632054175</v>
      </c>
    </row>
    <row r="26" spans="1:8" ht="27" customHeight="1">
      <c r="A26" s="58" t="s">
        <v>289</v>
      </c>
      <c r="B26" s="57">
        <v>2117</v>
      </c>
      <c r="C26" s="122">
        <f>'Розшифровка з розр з бюджет'!C15</f>
        <v>0</v>
      </c>
      <c r="D26" s="122">
        <f>'Розшифровка з розр з бюджет'!E15</f>
        <v>0</v>
      </c>
      <c r="E26" s="122">
        <f>'Розшифровка з розр з бюджет'!D15</f>
        <v>0</v>
      </c>
      <c r="F26" s="122">
        <f>'Розшифровка з розр з бюджет'!E15</f>
        <v>0</v>
      </c>
      <c r="G26" s="122">
        <f t="shared" si="10"/>
        <v>0</v>
      </c>
      <c r="H26" s="122">
        <f t="shared" si="11"/>
        <v>0</v>
      </c>
    </row>
    <row r="27" spans="1:8" ht="37.5">
      <c r="A27" s="56" t="s">
        <v>368</v>
      </c>
      <c r="B27" s="18">
        <v>2120</v>
      </c>
      <c r="C27" s="159">
        <f>SUM(C28:C35)</f>
        <v>342.3</v>
      </c>
      <c r="D27" s="159">
        <f t="shared" ref="D27:F27" si="12">SUM(D28:D35)</f>
        <v>685.8</v>
      </c>
      <c r="E27" s="159">
        <f t="shared" si="12"/>
        <v>587.79999999999995</v>
      </c>
      <c r="F27" s="159">
        <f t="shared" si="12"/>
        <v>685.8</v>
      </c>
      <c r="G27" s="159">
        <f t="shared" si="10"/>
        <v>98</v>
      </c>
      <c r="H27" s="159">
        <f t="shared" si="11"/>
        <v>116.67233752977204</v>
      </c>
    </row>
    <row r="28" spans="1:8" ht="27" customHeight="1">
      <c r="A28" s="17" t="s">
        <v>216</v>
      </c>
      <c r="B28" s="340">
        <v>2121</v>
      </c>
      <c r="C28" s="122"/>
      <c r="D28" s="122">
        <f>F28</f>
        <v>18.600000000000001</v>
      </c>
      <c r="E28" s="122">
        <v>0.6</v>
      </c>
      <c r="F28" s="122">
        <v>18.600000000000001</v>
      </c>
      <c r="G28" s="122">
        <f t="shared" si="10"/>
        <v>18</v>
      </c>
      <c r="H28" s="122">
        <f t="shared" si="11"/>
        <v>3100.0000000000005</v>
      </c>
    </row>
    <row r="29" spans="1:8" ht="27" customHeight="1">
      <c r="A29" s="58" t="s">
        <v>70</v>
      </c>
      <c r="B29" s="57">
        <v>2122</v>
      </c>
      <c r="C29" s="122">
        <v>246.3</v>
      </c>
      <c r="D29" s="122">
        <f>F29</f>
        <v>556.5</v>
      </c>
      <c r="E29" s="122">
        <v>531.9</v>
      </c>
      <c r="F29" s="122">
        <v>556.5</v>
      </c>
      <c r="G29" s="122">
        <f t="shared" si="10"/>
        <v>24.600000000000023</v>
      </c>
      <c r="H29" s="122">
        <f t="shared" si="11"/>
        <v>104.62492949802595</v>
      </c>
    </row>
    <row r="30" spans="1:8" ht="27" customHeight="1">
      <c r="A30" s="58" t="s">
        <v>71</v>
      </c>
      <c r="B30" s="57">
        <v>2123</v>
      </c>
      <c r="C30" s="122"/>
      <c r="D30" s="122"/>
      <c r="E30" s="122"/>
      <c r="F30" s="122"/>
      <c r="G30" s="122">
        <f t="shared" si="10"/>
        <v>0</v>
      </c>
      <c r="H30" s="122">
        <f t="shared" si="11"/>
        <v>0</v>
      </c>
    </row>
    <row r="31" spans="1:8" ht="27" customHeight="1">
      <c r="A31" s="58" t="s">
        <v>290</v>
      </c>
      <c r="B31" s="57">
        <v>2124</v>
      </c>
      <c r="C31" s="122"/>
      <c r="D31" s="122"/>
      <c r="E31" s="122"/>
      <c r="F31" s="122"/>
      <c r="G31" s="122">
        <f t="shared" si="10"/>
        <v>0</v>
      </c>
      <c r="H31" s="122">
        <f t="shared" si="11"/>
        <v>0</v>
      </c>
    </row>
    <row r="32" spans="1:8" ht="27" customHeight="1">
      <c r="A32" s="58" t="s">
        <v>291</v>
      </c>
      <c r="B32" s="57">
        <v>2125</v>
      </c>
      <c r="C32" s="122">
        <v>56.9</v>
      </c>
      <c r="D32" s="122">
        <f>F32</f>
        <v>58.9</v>
      </c>
      <c r="E32" s="122">
        <v>55</v>
      </c>
      <c r="F32" s="122">
        <v>58.9</v>
      </c>
      <c r="G32" s="122">
        <f t="shared" si="10"/>
        <v>3.8999999999999986</v>
      </c>
      <c r="H32" s="122">
        <f t="shared" si="11"/>
        <v>107.09090909090908</v>
      </c>
    </row>
    <row r="33" spans="1:8" ht="56.25">
      <c r="A33" s="58" t="s">
        <v>445</v>
      </c>
      <c r="B33" s="57">
        <v>2126</v>
      </c>
      <c r="C33" s="122">
        <v>39.1</v>
      </c>
      <c r="D33" s="122">
        <f>F33</f>
        <v>51.8</v>
      </c>
      <c r="E33" s="122">
        <v>0.3</v>
      </c>
      <c r="F33" s="122">
        <v>51.8</v>
      </c>
      <c r="G33" s="122">
        <f t="shared" si="10"/>
        <v>51.5</v>
      </c>
      <c r="H33" s="122">
        <f t="shared" si="11"/>
        <v>17266.666666666664</v>
      </c>
    </row>
    <row r="34" spans="1:8" ht="27" customHeight="1">
      <c r="A34" s="58" t="s">
        <v>296</v>
      </c>
      <c r="B34" s="57">
        <v>2127</v>
      </c>
      <c r="C34" s="122"/>
      <c r="D34" s="122"/>
      <c r="E34" s="122"/>
      <c r="F34" s="122"/>
      <c r="G34" s="122">
        <f t="shared" si="10"/>
        <v>0</v>
      </c>
      <c r="H34" s="122">
        <f t="shared" si="11"/>
        <v>0</v>
      </c>
    </row>
    <row r="35" spans="1:8" ht="27" customHeight="1">
      <c r="A35" s="58" t="s">
        <v>289</v>
      </c>
      <c r="B35" s="57">
        <v>2128</v>
      </c>
      <c r="C35" s="122">
        <f>'Розшифровка з розр з бюджет'!C19</f>
        <v>0</v>
      </c>
      <c r="D35" s="122">
        <f>'Розшифровка з розр з бюджет'!E19</f>
        <v>0</v>
      </c>
      <c r="E35" s="122">
        <f>'Розшифровка з розр з бюджет'!D19</f>
        <v>0</v>
      </c>
      <c r="F35" s="122">
        <f>'Розшифровка з розр з бюджет'!E19</f>
        <v>0</v>
      </c>
      <c r="G35" s="122">
        <f t="shared" si="10"/>
        <v>0</v>
      </c>
      <c r="H35" s="122">
        <f t="shared" si="11"/>
        <v>0</v>
      </c>
    </row>
    <row r="36" spans="1:8" ht="37.5">
      <c r="A36" s="56" t="s">
        <v>410</v>
      </c>
      <c r="B36" s="18">
        <v>2130</v>
      </c>
      <c r="C36" s="159">
        <f>SUM(C37:C39)</f>
        <v>269.5</v>
      </c>
      <c r="D36" s="159">
        <f t="shared" ref="D36:F36" si="13">SUM(D37:D39)</f>
        <v>600.6</v>
      </c>
      <c r="E36" s="159">
        <f t="shared" si="13"/>
        <v>650.20000000000005</v>
      </c>
      <c r="F36" s="159">
        <f t="shared" si="13"/>
        <v>600.6</v>
      </c>
      <c r="G36" s="159">
        <f t="shared" si="10"/>
        <v>-49.600000000000023</v>
      </c>
      <c r="H36" s="159">
        <f t="shared" si="11"/>
        <v>92.371577976007373</v>
      </c>
    </row>
    <row r="37" spans="1:8" ht="27" customHeight="1">
      <c r="A37" s="58" t="s">
        <v>292</v>
      </c>
      <c r="B37" s="57">
        <v>2131</v>
      </c>
      <c r="C37" s="122"/>
      <c r="D37" s="122"/>
      <c r="E37" s="122"/>
      <c r="F37" s="122"/>
      <c r="G37" s="122">
        <f t="shared" si="10"/>
        <v>0</v>
      </c>
      <c r="H37" s="122">
        <f t="shared" si="11"/>
        <v>0</v>
      </c>
    </row>
    <row r="38" spans="1:8" ht="27" customHeight="1">
      <c r="A38" s="58" t="s">
        <v>293</v>
      </c>
      <c r="B38" s="57">
        <v>2132</v>
      </c>
      <c r="C38" s="122">
        <v>269.5</v>
      </c>
      <c r="D38" s="122">
        <f>F38</f>
        <v>600.6</v>
      </c>
      <c r="E38" s="122">
        <v>650.20000000000005</v>
      </c>
      <c r="F38" s="122">
        <v>600.6</v>
      </c>
      <c r="G38" s="122">
        <f t="shared" si="10"/>
        <v>-49.600000000000023</v>
      </c>
      <c r="H38" s="122">
        <f t="shared" si="11"/>
        <v>92.371577976007373</v>
      </c>
    </row>
    <row r="39" spans="1:8" ht="27" customHeight="1">
      <c r="A39" s="58" t="s">
        <v>439</v>
      </c>
      <c r="B39" s="57">
        <v>2133</v>
      </c>
      <c r="C39" s="122">
        <f>'Розшифровка з розр з бюджет'!C23</f>
        <v>0</v>
      </c>
      <c r="D39" s="122">
        <f>'Розшифровка з розр з бюджет'!E23</f>
        <v>0</v>
      </c>
      <c r="E39" s="122">
        <f>'Розшифровка з розр з бюджет'!D23</f>
        <v>0</v>
      </c>
      <c r="F39" s="122">
        <f>'Розшифровка з розр з бюджет'!E23</f>
        <v>0</v>
      </c>
      <c r="G39" s="122">
        <f t="shared" si="10"/>
        <v>0</v>
      </c>
      <c r="H39" s="122">
        <f t="shared" si="11"/>
        <v>0</v>
      </c>
    </row>
    <row r="40" spans="1:8" ht="30" customHeight="1">
      <c r="A40" s="56" t="s">
        <v>294</v>
      </c>
      <c r="B40" s="18">
        <v>2140</v>
      </c>
      <c r="C40" s="159">
        <f>SUM(C41:C42)</f>
        <v>0</v>
      </c>
      <c r="D40" s="159">
        <f t="shared" ref="D40:F40" si="14">SUM(D41:D42)</f>
        <v>0</v>
      </c>
      <c r="E40" s="159">
        <f t="shared" si="14"/>
        <v>0</v>
      </c>
      <c r="F40" s="159">
        <f t="shared" si="14"/>
        <v>0</v>
      </c>
      <c r="G40" s="159">
        <f t="shared" si="10"/>
        <v>0</v>
      </c>
      <c r="H40" s="159">
        <f t="shared" si="11"/>
        <v>0</v>
      </c>
    </row>
    <row r="41" spans="1:8" ht="37.5">
      <c r="A41" s="17" t="s">
        <v>98</v>
      </c>
      <c r="B41" s="340">
        <v>2141</v>
      </c>
      <c r="C41" s="122"/>
      <c r="D41" s="122"/>
      <c r="E41" s="122"/>
      <c r="F41" s="122"/>
      <c r="G41" s="122">
        <f t="shared" si="10"/>
        <v>0</v>
      </c>
      <c r="H41" s="122">
        <f t="shared" si="11"/>
        <v>0</v>
      </c>
    </row>
    <row r="42" spans="1:8" ht="27" customHeight="1">
      <c r="A42" s="58" t="s">
        <v>447</v>
      </c>
      <c r="B42" s="57">
        <v>2142</v>
      </c>
      <c r="C42" s="122">
        <f>'Розшифровка з розр з бюджет'!C27</f>
        <v>0</v>
      </c>
      <c r="D42" s="122">
        <f>'Розшифровка з розр з бюджет'!E27</f>
        <v>0</v>
      </c>
      <c r="E42" s="122">
        <f>'Розшифровка з розр з бюджет'!D27</f>
        <v>0</v>
      </c>
      <c r="F42" s="122">
        <f>'Розшифровка з розр з бюджет'!E27</f>
        <v>0</v>
      </c>
      <c r="G42" s="122">
        <f t="shared" si="10"/>
        <v>0</v>
      </c>
      <c r="H42" s="122">
        <f t="shared" si="11"/>
        <v>0</v>
      </c>
    </row>
    <row r="43" spans="1:8" ht="30" customHeight="1">
      <c r="A43" s="56" t="s">
        <v>337</v>
      </c>
      <c r="B43" s="18">
        <v>2200</v>
      </c>
      <c r="C43" s="159">
        <f>SUM(C19,C27,C36,C40)</f>
        <v>1093.8</v>
      </c>
      <c r="D43" s="159">
        <f t="shared" ref="D43:F43" si="15">SUM(D19,D27,D36,D40)</f>
        <v>2249.6</v>
      </c>
      <c r="E43" s="159">
        <f t="shared" si="15"/>
        <v>2071.6999999999998</v>
      </c>
      <c r="F43" s="159">
        <f t="shared" si="15"/>
        <v>2249.6</v>
      </c>
      <c r="G43" s="159">
        <f t="shared" si="10"/>
        <v>177.90000000000009</v>
      </c>
      <c r="H43" s="159">
        <f t="shared" si="11"/>
        <v>108.58715064922528</v>
      </c>
    </row>
    <row r="44" spans="1:8" s="269" customFormat="1">
      <c r="A44" s="19"/>
      <c r="B44" s="20"/>
      <c r="C44" s="20"/>
      <c r="D44" s="20"/>
      <c r="E44" s="20"/>
      <c r="F44" s="20"/>
      <c r="G44" s="20"/>
      <c r="H44" s="20"/>
    </row>
    <row r="45" spans="1:8" s="269" customFormat="1">
      <c r="A45" s="19"/>
      <c r="B45" s="20"/>
      <c r="C45" s="20"/>
      <c r="D45" s="20"/>
      <c r="E45" s="20"/>
      <c r="F45" s="20"/>
      <c r="G45" s="20"/>
      <c r="H45" s="20"/>
    </row>
    <row r="46" spans="1:8" s="269" customFormat="1">
      <c r="A46" s="19"/>
      <c r="B46" s="20"/>
      <c r="C46" s="20"/>
      <c r="D46" s="20"/>
      <c r="E46" s="20"/>
      <c r="F46" s="20"/>
      <c r="G46" s="20"/>
      <c r="H46" s="20"/>
    </row>
    <row r="47" spans="1:8" s="240" customFormat="1" ht="27.75" customHeight="1">
      <c r="A47" s="270" t="s">
        <v>504</v>
      </c>
      <c r="B47" s="271"/>
      <c r="C47" s="498" t="s">
        <v>138</v>
      </c>
      <c r="D47" s="498"/>
      <c r="E47" s="272"/>
      <c r="F47" s="499" t="s">
        <v>505</v>
      </c>
      <c r="G47" s="499"/>
      <c r="H47" s="499"/>
    </row>
    <row r="48" spans="1:8" s="274" customFormat="1" ht="15.75">
      <c r="A48" s="339" t="s">
        <v>361</v>
      </c>
      <c r="B48" s="273"/>
      <c r="C48" s="495" t="s">
        <v>367</v>
      </c>
      <c r="D48" s="495"/>
      <c r="E48" s="273"/>
      <c r="F48" s="496" t="s">
        <v>366</v>
      </c>
      <c r="G48" s="496"/>
      <c r="H48" s="496"/>
    </row>
    <row r="49" spans="1:10" s="20" customFormat="1">
      <c r="A49" s="21"/>
      <c r="I49" s="267"/>
      <c r="J49" s="267"/>
    </row>
    <row r="50" spans="1:10" s="20" customFormat="1">
      <c r="A50" s="21"/>
      <c r="I50" s="267"/>
      <c r="J50" s="267"/>
    </row>
    <row r="51" spans="1:10" s="20" customFormat="1">
      <c r="A51" s="21"/>
      <c r="I51" s="267"/>
      <c r="J51" s="267"/>
    </row>
    <row r="52" spans="1:10" s="20" customFormat="1">
      <c r="A52" s="21"/>
      <c r="I52" s="267"/>
      <c r="J52" s="267"/>
    </row>
    <row r="53" spans="1:10" s="20" customFormat="1">
      <c r="A53" s="21"/>
      <c r="I53" s="267"/>
      <c r="J53" s="267"/>
    </row>
    <row r="54" spans="1:10" s="20" customFormat="1">
      <c r="A54" s="21"/>
      <c r="I54" s="267"/>
      <c r="J54" s="267"/>
    </row>
    <row r="55" spans="1:10" s="20" customFormat="1">
      <c r="A55" s="21"/>
      <c r="I55" s="267"/>
      <c r="J55" s="267"/>
    </row>
    <row r="56" spans="1:10" s="20" customFormat="1">
      <c r="A56" s="21"/>
      <c r="I56" s="267"/>
      <c r="J56" s="267"/>
    </row>
    <row r="57" spans="1:10" s="20" customFormat="1">
      <c r="A57" s="21"/>
      <c r="I57" s="267"/>
      <c r="J57" s="267"/>
    </row>
    <row r="58" spans="1:10" s="20" customFormat="1">
      <c r="A58" s="21"/>
      <c r="I58" s="267"/>
      <c r="J58" s="267"/>
    </row>
    <row r="59" spans="1:10" s="20" customFormat="1">
      <c r="A59" s="21"/>
      <c r="I59" s="267"/>
      <c r="J59" s="267"/>
    </row>
    <row r="60" spans="1:10" s="20" customFormat="1">
      <c r="A60" s="21"/>
      <c r="I60" s="267"/>
      <c r="J60" s="267"/>
    </row>
    <row r="61" spans="1:10" s="20" customFormat="1">
      <c r="A61" s="21"/>
      <c r="I61" s="267"/>
      <c r="J61" s="267"/>
    </row>
    <row r="62" spans="1:10" s="20" customFormat="1">
      <c r="A62" s="21"/>
      <c r="I62" s="267"/>
      <c r="J62" s="267"/>
    </row>
    <row r="63" spans="1:10" s="20" customFormat="1">
      <c r="A63" s="21"/>
      <c r="I63" s="267"/>
      <c r="J63" s="267"/>
    </row>
    <row r="64" spans="1:10" s="20" customFormat="1">
      <c r="A64" s="21"/>
      <c r="I64" s="267"/>
      <c r="J64" s="267"/>
    </row>
    <row r="65" spans="1:10" s="20" customFormat="1">
      <c r="A65" s="21"/>
      <c r="I65" s="267"/>
      <c r="J65" s="267"/>
    </row>
    <row r="66" spans="1:10" s="20" customFormat="1">
      <c r="A66" s="21"/>
      <c r="I66" s="267"/>
      <c r="J66" s="267"/>
    </row>
    <row r="67" spans="1:10" s="20" customFormat="1">
      <c r="A67" s="21"/>
      <c r="I67" s="267"/>
      <c r="J67" s="267"/>
    </row>
    <row r="68" spans="1:10" s="20" customFormat="1">
      <c r="A68" s="21"/>
      <c r="I68" s="267"/>
      <c r="J68" s="267"/>
    </row>
    <row r="69" spans="1:10" s="20" customFormat="1">
      <c r="A69" s="21"/>
      <c r="I69" s="267"/>
      <c r="J69" s="267"/>
    </row>
    <row r="70" spans="1:10" s="20" customFormat="1">
      <c r="A70" s="21"/>
      <c r="I70" s="267"/>
      <c r="J70" s="267"/>
    </row>
    <row r="71" spans="1:10" s="20" customFormat="1">
      <c r="A71" s="21"/>
      <c r="I71" s="267"/>
      <c r="J71" s="267"/>
    </row>
    <row r="72" spans="1:10" s="20" customFormat="1">
      <c r="A72" s="21"/>
      <c r="I72" s="267"/>
      <c r="J72" s="267"/>
    </row>
    <row r="73" spans="1:10" s="20" customFormat="1">
      <c r="A73" s="21"/>
      <c r="I73" s="267"/>
      <c r="J73" s="267"/>
    </row>
    <row r="74" spans="1:10" s="20" customFormat="1">
      <c r="A74" s="21"/>
      <c r="I74" s="267"/>
      <c r="J74" s="267"/>
    </row>
    <row r="75" spans="1:10" s="20" customFormat="1">
      <c r="A75" s="21"/>
      <c r="I75" s="267"/>
      <c r="J75" s="267"/>
    </row>
    <row r="76" spans="1:10" s="20" customFormat="1">
      <c r="A76" s="21"/>
      <c r="I76" s="267"/>
      <c r="J76" s="267"/>
    </row>
    <row r="77" spans="1:10" s="20" customFormat="1">
      <c r="A77" s="21"/>
      <c r="I77" s="267"/>
      <c r="J77" s="267"/>
    </row>
    <row r="78" spans="1:10" s="20" customFormat="1">
      <c r="A78" s="21"/>
      <c r="I78" s="267"/>
      <c r="J78" s="267"/>
    </row>
    <row r="79" spans="1:10" s="20" customFormat="1">
      <c r="A79" s="21"/>
      <c r="I79" s="267"/>
      <c r="J79" s="267"/>
    </row>
    <row r="80" spans="1:10" s="20" customFormat="1">
      <c r="A80" s="21"/>
      <c r="I80" s="267"/>
      <c r="J80" s="267"/>
    </row>
    <row r="81" spans="1:10" s="20" customFormat="1">
      <c r="A81" s="21"/>
      <c r="I81" s="267"/>
      <c r="J81" s="267"/>
    </row>
    <row r="82" spans="1:10" s="20" customFormat="1">
      <c r="A82" s="21"/>
      <c r="I82" s="267"/>
      <c r="J82" s="267"/>
    </row>
    <row r="83" spans="1:10" s="20" customFormat="1">
      <c r="A83" s="21"/>
      <c r="I83" s="267"/>
      <c r="J83" s="267"/>
    </row>
    <row r="84" spans="1:10" s="20" customFormat="1">
      <c r="A84" s="21"/>
      <c r="I84" s="267"/>
      <c r="J84" s="267"/>
    </row>
    <row r="85" spans="1:10" s="20" customFormat="1">
      <c r="A85" s="21"/>
      <c r="I85" s="267"/>
      <c r="J85" s="267"/>
    </row>
    <row r="86" spans="1:10" s="20" customFormat="1">
      <c r="A86" s="21"/>
      <c r="I86" s="267"/>
      <c r="J86" s="267"/>
    </row>
    <row r="87" spans="1:10" s="20" customFormat="1">
      <c r="A87" s="21"/>
      <c r="I87" s="267"/>
      <c r="J87" s="267"/>
    </row>
    <row r="88" spans="1:10" s="20" customFormat="1">
      <c r="A88" s="21"/>
      <c r="I88" s="267"/>
      <c r="J88" s="267"/>
    </row>
    <row r="89" spans="1:10" s="20" customFormat="1">
      <c r="A89" s="21"/>
      <c r="I89" s="267"/>
      <c r="J89" s="267"/>
    </row>
    <row r="90" spans="1:10" s="20" customFormat="1">
      <c r="A90" s="21"/>
      <c r="I90" s="267"/>
      <c r="J90" s="267"/>
    </row>
    <row r="91" spans="1:10" s="20" customFormat="1">
      <c r="A91" s="21"/>
      <c r="I91" s="267"/>
      <c r="J91" s="267"/>
    </row>
    <row r="92" spans="1:10" s="20" customFormat="1">
      <c r="A92" s="21"/>
      <c r="I92" s="267"/>
      <c r="J92" s="267"/>
    </row>
    <row r="93" spans="1:10" s="20" customFormat="1">
      <c r="A93" s="21"/>
      <c r="I93" s="267"/>
      <c r="J93" s="267"/>
    </row>
    <row r="94" spans="1:10" s="20" customFormat="1">
      <c r="A94" s="21"/>
      <c r="I94" s="267"/>
      <c r="J94" s="267"/>
    </row>
    <row r="95" spans="1:10" s="20" customFormat="1">
      <c r="A95" s="21"/>
      <c r="I95" s="267"/>
      <c r="J95" s="267"/>
    </row>
    <row r="96" spans="1:10" s="20" customFormat="1">
      <c r="A96" s="21"/>
      <c r="I96" s="267"/>
      <c r="J96" s="267"/>
    </row>
    <row r="97" spans="1:10" s="20" customFormat="1">
      <c r="A97" s="21"/>
      <c r="I97" s="267"/>
      <c r="J97" s="267"/>
    </row>
    <row r="98" spans="1:10" s="20" customFormat="1">
      <c r="A98" s="21"/>
      <c r="I98" s="267"/>
      <c r="J98" s="267"/>
    </row>
    <row r="99" spans="1:10" s="20" customFormat="1">
      <c r="A99" s="21"/>
      <c r="I99" s="267"/>
      <c r="J99" s="267"/>
    </row>
    <row r="100" spans="1:10" s="20" customFormat="1">
      <c r="A100" s="21"/>
      <c r="I100" s="267"/>
      <c r="J100" s="267"/>
    </row>
    <row r="101" spans="1:10" s="20" customFormat="1">
      <c r="A101" s="21"/>
      <c r="I101" s="267"/>
      <c r="J101" s="267"/>
    </row>
    <row r="102" spans="1:10" s="20" customFormat="1">
      <c r="A102" s="21"/>
      <c r="I102" s="267"/>
      <c r="J102" s="267"/>
    </row>
    <row r="103" spans="1:10" s="20" customFormat="1">
      <c r="A103" s="21"/>
      <c r="I103" s="267"/>
      <c r="J103" s="267"/>
    </row>
    <row r="104" spans="1:10" s="20" customFormat="1">
      <c r="A104" s="21"/>
      <c r="I104" s="267"/>
      <c r="J104" s="267"/>
    </row>
    <row r="105" spans="1:10" s="20" customFormat="1">
      <c r="A105" s="21"/>
      <c r="I105" s="267"/>
      <c r="J105" s="267"/>
    </row>
    <row r="106" spans="1:10" s="20" customFormat="1">
      <c r="A106" s="21"/>
      <c r="I106" s="267"/>
      <c r="J106" s="267"/>
    </row>
    <row r="107" spans="1:10" s="20" customFormat="1">
      <c r="A107" s="21"/>
      <c r="I107" s="267"/>
      <c r="J107" s="267"/>
    </row>
    <row r="108" spans="1:10" s="20" customFormat="1">
      <c r="A108" s="21"/>
      <c r="I108" s="267"/>
      <c r="J108" s="267"/>
    </row>
    <row r="109" spans="1:10" s="20" customFormat="1">
      <c r="A109" s="21"/>
      <c r="I109" s="267"/>
      <c r="J109" s="267"/>
    </row>
    <row r="110" spans="1:10" s="20" customFormat="1">
      <c r="A110" s="21"/>
      <c r="I110" s="267"/>
      <c r="J110" s="267"/>
    </row>
    <row r="111" spans="1:10" s="20" customFormat="1">
      <c r="A111" s="21"/>
      <c r="I111" s="267"/>
      <c r="J111" s="267"/>
    </row>
    <row r="112" spans="1:10" s="20" customFormat="1">
      <c r="A112" s="21"/>
      <c r="I112" s="267"/>
      <c r="J112" s="267"/>
    </row>
    <row r="113" spans="1:10" s="20" customFormat="1">
      <c r="A113" s="21"/>
      <c r="I113" s="267"/>
      <c r="J113" s="267"/>
    </row>
    <row r="114" spans="1:10" s="20" customFormat="1">
      <c r="A114" s="21"/>
      <c r="I114" s="267"/>
      <c r="J114" s="267"/>
    </row>
    <row r="115" spans="1:10" s="20" customFormat="1">
      <c r="A115" s="21"/>
      <c r="I115" s="267"/>
      <c r="J115" s="267"/>
    </row>
    <row r="116" spans="1:10" s="20" customFormat="1">
      <c r="A116" s="21"/>
      <c r="I116" s="267"/>
      <c r="J116" s="267"/>
    </row>
    <row r="117" spans="1:10" s="20" customFormat="1">
      <c r="A117" s="21"/>
      <c r="I117" s="267"/>
      <c r="J117" s="267"/>
    </row>
    <row r="118" spans="1:10" s="20" customFormat="1">
      <c r="A118" s="21"/>
      <c r="I118" s="267"/>
      <c r="J118" s="267"/>
    </row>
    <row r="119" spans="1:10" s="20" customFormat="1">
      <c r="A119" s="21"/>
      <c r="I119" s="267"/>
      <c r="J119" s="267"/>
    </row>
    <row r="120" spans="1:10" s="20" customFormat="1">
      <c r="A120" s="21"/>
      <c r="I120" s="267"/>
      <c r="J120" s="267"/>
    </row>
    <row r="121" spans="1:10" s="20" customFormat="1">
      <c r="A121" s="21"/>
      <c r="I121" s="267"/>
      <c r="J121" s="267"/>
    </row>
    <row r="122" spans="1:10" s="20" customFormat="1">
      <c r="A122" s="21"/>
      <c r="I122" s="267"/>
      <c r="J122" s="267"/>
    </row>
    <row r="123" spans="1:10" s="20" customFormat="1">
      <c r="A123" s="21"/>
      <c r="I123" s="267"/>
      <c r="J123" s="267"/>
    </row>
    <row r="124" spans="1:10" s="20" customFormat="1">
      <c r="A124" s="21"/>
      <c r="I124" s="267"/>
      <c r="J124" s="267"/>
    </row>
    <row r="125" spans="1:10" s="20" customFormat="1">
      <c r="A125" s="21"/>
      <c r="I125" s="267"/>
      <c r="J125" s="267"/>
    </row>
    <row r="126" spans="1:10" s="20" customFormat="1">
      <c r="A126" s="21"/>
      <c r="I126" s="267"/>
      <c r="J126" s="267"/>
    </row>
    <row r="127" spans="1:10" s="20" customFormat="1">
      <c r="A127" s="21"/>
      <c r="I127" s="267"/>
      <c r="J127" s="267"/>
    </row>
    <row r="128" spans="1:10" s="20" customFormat="1">
      <c r="A128" s="21"/>
      <c r="I128" s="267"/>
      <c r="J128" s="267"/>
    </row>
    <row r="129" spans="1:10" s="20" customFormat="1">
      <c r="A129" s="21"/>
      <c r="I129" s="267"/>
      <c r="J129" s="267"/>
    </row>
    <row r="130" spans="1:10" s="20" customFormat="1">
      <c r="A130" s="21"/>
      <c r="I130" s="267"/>
      <c r="J130" s="267"/>
    </row>
    <row r="131" spans="1:10" s="20" customFormat="1">
      <c r="A131" s="21"/>
      <c r="I131" s="267"/>
      <c r="J131" s="267"/>
    </row>
    <row r="132" spans="1:10" s="20" customFormat="1">
      <c r="A132" s="21"/>
      <c r="I132" s="267"/>
      <c r="J132" s="267"/>
    </row>
    <row r="133" spans="1:10" s="20" customFormat="1">
      <c r="A133" s="21"/>
      <c r="I133" s="267"/>
      <c r="J133" s="267"/>
    </row>
    <row r="134" spans="1:10" s="20" customFormat="1">
      <c r="A134" s="21"/>
      <c r="I134" s="267"/>
      <c r="J134" s="267"/>
    </row>
    <row r="135" spans="1:10" s="20" customFormat="1">
      <c r="A135" s="21"/>
      <c r="I135" s="267"/>
      <c r="J135" s="267"/>
    </row>
    <row r="136" spans="1:10" s="20" customFormat="1">
      <c r="A136" s="21"/>
      <c r="I136" s="267"/>
      <c r="J136" s="267"/>
    </row>
    <row r="137" spans="1:10" s="20" customFormat="1">
      <c r="A137" s="21"/>
      <c r="I137" s="267"/>
      <c r="J137" s="267"/>
    </row>
    <row r="138" spans="1:10" s="20" customFormat="1">
      <c r="A138" s="21"/>
      <c r="I138" s="267"/>
      <c r="J138" s="267"/>
    </row>
    <row r="139" spans="1:10" s="20" customFormat="1">
      <c r="A139" s="21"/>
      <c r="I139" s="267"/>
      <c r="J139" s="267"/>
    </row>
    <row r="140" spans="1:10" s="20" customFormat="1">
      <c r="A140" s="21"/>
      <c r="I140" s="267"/>
      <c r="J140" s="267"/>
    </row>
    <row r="141" spans="1:10" s="20" customFormat="1">
      <c r="A141" s="21"/>
      <c r="I141" s="267"/>
      <c r="J141" s="267"/>
    </row>
    <row r="142" spans="1:10" s="20" customFormat="1">
      <c r="A142" s="21"/>
      <c r="I142" s="267"/>
      <c r="J142" s="267"/>
    </row>
    <row r="143" spans="1:10" s="20" customFormat="1">
      <c r="A143" s="21"/>
      <c r="I143" s="267"/>
      <c r="J143" s="267"/>
    </row>
    <row r="144" spans="1:10" s="20" customFormat="1">
      <c r="A144" s="21"/>
      <c r="I144" s="267"/>
      <c r="J144" s="267"/>
    </row>
    <row r="145" spans="1:10" s="20" customFormat="1">
      <c r="A145" s="21"/>
      <c r="I145" s="267"/>
      <c r="J145" s="267"/>
    </row>
    <row r="146" spans="1:10" s="20" customFormat="1">
      <c r="A146" s="21"/>
      <c r="I146" s="267"/>
      <c r="J146" s="267"/>
    </row>
    <row r="147" spans="1:10" s="20" customFormat="1">
      <c r="A147" s="21"/>
      <c r="I147" s="267"/>
      <c r="J147" s="267"/>
    </row>
    <row r="148" spans="1:10" s="20" customFormat="1">
      <c r="A148" s="21"/>
      <c r="I148" s="267"/>
      <c r="J148" s="267"/>
    </row>
    <row r="149" spans="1:10" s="20" customFormat="1">
      <c r="A149" s="21"/>
      <c r="I149" s="267"/>
      <c r="J149" s="267"/>
    </row>
    <row r="150" spans="1:10" s="20" customFormat="1">
      <c r="A150" s="21"/>
      <c r="I150" s="267"/>
      <c r="J150" s="267"/>
    </row>
    <row r="151" spans="1:10" s="20" customFormat="1">
      <c r="A151" s="21"/>
      <c r="I151" s="267"/>
      <c r="J151" s="267"/>
    </row>
    <row r="152" spans="1:10" s="20" customFormat="1">
      <c r="A152" s="21"/>
      <c r="I152" s="267"/>
      <c r="J152" s="267"/>
    </row>
    <row r="153" spans="1:10" s="20" customFormat="1">
      <c r="A153" s="21"/>
      <c r="I153" s="267"/>
      <c r="J153" s="267"/>
    </row>
    <row r="154" spans="1:10" s="20" customFormat="1">
      <c r="A154" s="21"/>
      <c r="I154" s="267"/>
      <c r="J154" s="267"/>
    </row>
    <row r="155" spans="1:10" s="20" customFormat="1">
      <c r="A155" s="21"/>
      <c r="I155" s="267"/>
      <c r="J155" s="267"/>
    </row>
    <row r="156" spans="1:10" s="20" customFormat="1">
      <c r="A156" s="21"/>
      <c r="I156" s="267"/>
      <c r="J156" s="267"/>
    </row>
    <row r="157" spans="1:10" s="20" customFormat="1">
      <c r="A157" s="21"/>
      <c r="I157" s="267"/>
      <c r="J157" s="267"/>
    </row>
    <row r="158" spans="1:10" s="20" customFormat="1">
      <c r="A158" s="21"/>
      <c r="I158" s="267"/>
      <c r="J158" s="267"/>
    </row>
    <row r="159" spans="1:10" s="20" customFormat="1">
      <c r="A159" s="21"/>
      <c r="I159" s="267"/>
      <c r="J159" s="267"/>
    </row>
    <row r="160" spans="1:10" s="20" customFormat="1">
      <c r="A160" s="21"/>
      <c r="I160" s="267"/>
      <c r="J160" s="267"/>
    </row>
    <row r="161" spans="1:10" s="20" customFormat="1">
      <c r="A161" s="21"/>
      <c r="I161" s="267"/>
      <c r="J161" s="267"/>
    </row>
    <row r="162" spans="1:10" s="20" customFormat="1">
      <c r="A162" s="21"/>
      <c r="I162" s="267"/>
      <c r="J162" s="267"/>
    </row>
    <row r="163" spans="1:10" s="20" customFormat="1">
      <c r="A163" s="21"/>
      <c r="I163" s="267"/>
      <c r="J163" s="267"/>
    </row>
    <row r="164" spans="1:10" s="20" customFormat="1">
      <c r="A164" s="21"/>
      <c r="I164" s="267"/>
      <c r="J164" s="267"/>
    </row>
    <row r="165" spans="1:10" s="20" customFormat="1">
      <c r="A165" s="21"/>
      <c r="I165" s="267"/>
      <c r="J165" s="267"/>
    </row>
    <row r="166" spans="1:10" s="20" customFormat="1">
      <c r="A166" s="21"/>
      <c r="I166" s="267"/>
      <c r="J166" s="267"/>
    </row>
    <row r="167" spans="1:10" s="20" customFormat="1">
      <c r="A167" s="21"/>
      <c r="I167" s="267"/>
      <c r="J167" s="267"/>
    </row>
    <row r="168" spans="1:10" s="20" customFormat="1">
      <c r="A168" s="21"/>
      <c r="I168" s="267"/>
      <c r="J168" s="267"/>
    </row>
    <row r="169" spans="1:10" s="20" customFormat="1">
      <c r="A169" s="21"/>
      <c r="I169" s="267"/>
      <c r="J169" s="267"/>
    </row>
    <row r="170" spans="1:10" s="20" customFormat="1">
      <c r="A170" s="21"/>
      <c r="I170" s="267"/>
      <c r="J170" s="267"/>
    </row>
    <row r="171" spans="1:10" s="20" customFormat="1">
      <c r="A171" s="21"/>
      <c r="I171" s="267"/>
      <c r="J171" s="267"/>
    </row>
    <row r="172" spans="1:10" s="20" customFormat="1">
      <c r="A172" s="21"/>
      <c r="I172" s="267"/>
      <c r="J172" s="267"/>
    </row>
    <row r="173" spans="1:10" s="20" customFormat="1">
      <c r="A173" s="21"/>
      <c r="I173" s="267"/>
      <c r="J173" s="267"/>
    </row>
    <row r="174" spans="1:10" s="20" customFormat="1">
      <c r="A174" s="21"/>
      <c r="I174" s="267"/>
      <c r="J174" s="267"/>
    </row>
    <row r="175" spans="1:10" s="20" customFormat="1">
      <c r="A175" s="21"/>
      <c r="I175" s="267"/>
      <c r="J175" s="267"/>
    </row>
    <row r="176" spans="1:10" s="20" customFormat="1">
      <c r="A176" s="21"/>
      <c r="I176" s="267"/>
      <c r="J176" s="267"/>
    </row>
    <row r="177" spans="1:10" s="20" customFormat="1">
      <c r="A177" s="21"/>
      <c r="I177" s="267"/>
      <c r="J177" s="267"/>
    </row>
    <row r="178" spans="1:10" s="20" customFormat="1">
      <c r="A178" s="21"/>
      <c r="I178" s="267"/>
      <c r="J178" s="267"/>
    </row>
    <row r="179" spans="1:10" s="20" customFormat="1">
      <c r="A179" s="21"/>
      <c r="I179" s="267"/>
      <c r="J179" s="267"/>
    </row>
    <row r="180" spans="1:10" s="20" customFormat="1">
      <c r="A180" s="21"/>
      <c r="I180" s="267"/>
      <c r="J180" s="267"/>
    </row>
    <row r="181" spans="1:10" s="20" customFormat="1">
      <c r="A181" s="21"/>
      <c r="I181" s="267"/>
      <c r="J181" s="267"/>
    </row>
    <row r="182" spans="1:10" s="20" customFormat="1">
      <c r="A182" s="21"/>
      <c r="I182" s="267"/>
      <c r="J182" s="267"/>
    </row>
    <row r="183" spans="1:10" s="20" customFormat="1">
      <c r="A183" s="21"/>
      <c r="I183" s="267"/>
      <c r="J183" s="267"/>
    </row>
    <row r="184" spans="1:10" s="20" customFormat="1">
      <c r="A184" s="21"/>
      <c r="I184" s="267"/>
      <c r="J184" s="267"/>
    </row>
    <row r="185" spans="1:10" s="20" customFormat="1">
      <c r="A185" s="21"/>
      <c r="I185" s="267"/>
      <c r="J185" s="267"/>
    </row>
    <row r="186" spans="1:10" s="20" customFormat="1">
      <c r="A186" s="21"/>
      <c r="I186" s="267"/>
      <c r="J186" s="267"/>
    </row>
    <row r="187" spans="1:10" s="20" customFormat="1">
      <c r="A187" s="21"/>
      <c r="I187" s="267"/>
      <c r="J187" s="267"/>
    </row>
    <row r="188" spans="1:10" s="20" customFormat="1">
      <c r="A188" s="21"/>
      <c r="I188" s="267"/>
      <c r="J188" s="267"/>
    </row>
    <row r="189" spans="1:10" s="20" customFormat="1">
      <c r="A189" s="21"/>
      <c r="I189" s="267"/>
      <c r="J189" s="267"/>
    </row>
    <row r="190" spans="1:10" s="20" customFormat="1">
      <c r="A190" s="21"/>
      <c r="I190" s="267"/>
      <c r="J190" s="267"/>
    </row>
    <row r="191" spans="1:10" s="20" customFormat="1">
      <c r="A191" s="21"/>
      <c r="I191" s="267"/>
      <c r="J191" s="267"/>
    </row>
    <row r="192" spans="1:10" s="20" customFormat="1">
      <c r="A192" s="21"/>
      <c r="I192" s="267"/>
      <c r="J192" s="267"/>
    </row>
    <row r="193" spans="1:10" s="20" customFormat="1">
      <c r="A193" s="21"/>
      <c r="I193" s="267"/>
      <c r="J193" s="267"/>
    </row>
    <row r="194" spans="1:10" s="20" customFormat="1">
      <c r="A194" s="21"/>
      <c r="I194" s="267"/>
      <c r="J194" s="267"/>
    </row>
    <row r="195" spans="1:10" s="20" customFormat="1">
      <c r="A195" s="21"/>
      <c r="I195" s="267"/>
      <c r="J195" s="267"/>
    </row>
    <row r="196" spans="1:10" s="20" customFormat="1">
      <c r="A196" s="21"/>
      <c r="I196" s="267"/>
      <c r="J196" s="267"/>
    </row>
    <row r="197" spans="1:10" s="20" customFormat="1">
      <c r="A197" s="21"/>
      <c r="I197" s="267"/>
      <c r="J197" s="267"/>
    </row>
    <row r="198" spans="1:10" s="20" customFormat="1">
      <c r="A198" s="21"/>
      <c r="I198" s="267"/>
      <c r="J198" s="267"/>
    </row>
  </sheetData>
  <mergeCells count="12">
    <mergeCell ref="A2:H2"/>
    <mergeCell ref="C48:D48"/>
    <mergeCell ref="F48:H48"/>
    <mergeCell ref="A7:H7"/>
    <mergeCell ref="A18:H18"/>
    <mergeCell ref="C47:D47"/>
    <mergeCell ref="F47:H47"/>
    <mergeCell ref="A3:H3"/>
    <mergeCell ref="A4:A5"/>
    <mergeCell ref="B4:B5"/>
    <mergeCell ref="C4:D4"/>
    <mergeCell ref="E4:H4"/>
  </mergeCells>
  <phoneticPr fontId="3" type="noConversion"/>
  <printOptions horizontalCentered="1"/>
  <pageMargins left="0.59055118110236227" right="0.59055118110236227" top="0.78740157480314965" bottom="0.59055118110236227" header="0" footer="0"/>
  <pageSetup paperSize="9" scale="66" fitToHeight="8" orientation="landscape" verticalDpi="300" r:id="rId1"/>
  <headerFooter alignWithMargins="0"/>
  <rowBreaks count="1" manualBreakCount="1">
    <brk id="2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54"/>
  <sheetViews>
    <sheetView view="pageBreakPreview" zoomScale="60" workbookViewId="0">
      <selection activeCell="E4" sqref="E4"/>
    </sheetView>
  </sheetViews>
  <sheetFormatPr defaultColWidth="9.140625" defaultRowHeight="18.75"/>
  <cols>
    <col min="1" max="1" width="60.7109375" style="2" customWidth="1"/>
    <col min="2" max="2" width="14.140625" style="129" customWidth="1"/>
    <col min="3" max="3" width="15.140625" style="129" customWidth="1"/>
    <col min="4" max="4" width="16.140625" style="129" customWidth="1"/>
    <col min="5" max="5" width="16.7109375" style="129" customWidth="1"/>
    <col min="6" max="6" width="15.140625" style="129" customWidth="1"/>
    <col min="7" max="7" width="16" style="129" customWidth="1"/>
    <col min="8" max="16384" width="9.140625" style="2"/>
  </cols>
  <sheetData>
    <row r="2" spans="1:7">
      <c r="A2" s="513" t="s">
        <v>417</v>
      </c>
      <c r="B2" s="513"/>
      <c r="C2" s="513"/>
      <c r="D2" s="513"/>
      <c r="E2" s="513"/>
      <c r="F2" s="513"/>
      <c r="G2" s="513"/>
    </row>
    <row r="3" spans="1:7">
      <c r="A3" s="342"/>
      <c r="B3" s="9"/>
      <c r="C3" s="9"/>
      <c r="D3" s="342"/>
      <c r="E3" s="342"/>
      <c r="F3" s="342"/>
      <c r="G3" s="9"/>
    </row>
    <row r="4" spans="1:7" ht="73.5" customHeight="1">
      <c r="A4" s="130" t="s">
        <v>155</v>
      </c>
      <c r="B4" s="131" t="s">
        <v>18</v>
      </c>
      <c r="C4" s="193" t="s">
        <v>450</v>
      </c>
      <c r="D4" s="193" t="s">
        <v>451</v>
      </c>
      <c r="E4" s="193" t="s">
        <v>452</v>
      </c>
      <c r="F4" s="193" t="s">
        <v>433</v>
      </c>
      <c r="G4" s="194" t="s">
        <v>453</v>
      </c>
    </row>
    <row r="5" spans="1:7" ht="21.75" customHeight="1">
      <c r="A5" s="114">
        <v>1</v>
      </c>
      <c r="B5" s="115">
        <v>2</v>
      </c>
      <c r="C5" s="115">
        <v>3</v>
      </c>
      <c r="D5" s="115">
        <v>4</v>
      </c>
      <c r="E5" s="115">
        <v>5</v>
      </c>
      <c r="F5" s="115">
        <v>6</v>
      </c>
      <c r="G5" s="115">
        <v>7</v>
      </c>
    </row>
    <row r="6" spans="1:7" ht="24.75" customHeight="1">
      <c r="A6" s="510" t="s">
        <v>103</v>
      </c>
      <c r="B6" s="511"/>
      <c r="C6" s="511"/>
      <c r="D6" s="511"/>
      <c r="E6" s="511"/>
      <c r="F6" s="511"/>
      <c r="G6" s="512"/>
    </row>
    <row r="7" spans="1:7" s="358" customFormat="1" ht="24.75" customHeight="1">
      <c r="A7" s="356" t="s">
        <v>407</v>
      </c>
      <c r="B7" s="357">
        <v>2050</v>
      </c>
      <c r="C7" s="147">
        <f>SUM(C8:C9)</f>
        <v>0</v>
      </c>
      <c r="D7" s="147">
        <f t="shared" ref="D7:E7" si="0">SUM(D8:D9)</f>
        <v>0</v>
      </c>
      <c r="E7" s="147">
        <f t="shared" si="0"/>
        <v>0</v>
      </c>
      <c r="F7" s="147">
        <f>E7-D7</f>
        <v>0</v>
      </c>
      <c r="G7" s="147">
        <f>IF(D7=0,0,E7/D7*100)</f>
        <v>0</v>
      </c>
    </row>
    <row r="8" spans="1:7" s="359" customFormat="1" ht="24.75" customHeight="1">
      <c r="A8" s="148"/>
      <c r="B8" s="149"/>
      <c r="C8" s="149"/>
      <c r="D8" s="150"/>
      <c r="E8" s="150"/>
      <c r="F8" s="150">
        <f t="shared" ref="F8:F12" si="1">E8-D8</f>
        <v>0</v>
      </c>
      <c r="G8" s="150">
        <f t="shared" ref="G8:G12" si="2">IF(D8=0,0,E8/D8*100)</f>
        <v>0</v>
      </c>
    </row>
    <row r="9" spans="1:7" s="359" customFormat="1" ht="24.75" customHeight="1">
      <c r="A9" s="148"/>
      <c r="B9" s="149"/>
      <c r="C9" s="149"/>
      <c r="D9" s="150"/>
      <c r="E9" s="150"/>
      <c r="F9" s="150">
        <f t="shared" si="1"/>
        <v>0</v>
      </c>
      <c r="G9" s="150">
        <f t="shared" si="2"/>
        <v>0</v>
      </c>
    </row>
    <row r="10" spans="1:7" s="358" customFormat="1" ht="24.75" customHeight="1">
      <c r="A10" s="356" t="s">
        <v>406</v>
      </c>
      <c r="B10" s="357">
        <v>2060</v>
      </c>
      <c r="C10" s="147">
        <f>SUM(C11:C12)</f>
        <v>0</v>
      </c>
      <c r="D10" s="147">
        <f t="shared" ref="D10:E10" si="3">SUM(D11:D12)</f>
        <v>0</v>
      </c>
      <c r="E10" s="147">
        <f t="shared" si="3"/>
        <v>0</v>
      </c>
      <c r="F10" s="147">
        <f t="shared" si="1"/>
        <v>0</v>
      </c>
      <c r="G10" s="147">
        <f t="shared" si="2"/>
        <v>0</v>
      </c>
    </row>
    <row r="11" spans="1:7" s="358" customFormat="1" ht="24.75" customHeight="1">
      <c r="A11" s="152"/>
      <c r="B11" s="151"/>
      <c r="C11" s="151"/>
      <c r="D11" s="150"/>
      <c r="E11" s="150"/>
      <c r="F11" s="150">
        <f t="shared" si="1"/>
        <v>0</v>
      </c>
      <c r="G11" s="150">
        <f t="shared" si="2"/>
        <v>0</v>
      </c>
    </row>
    <row r="12" spans="1:7" s="358" customFormat="1" ht="24.75" customHeight="1">
      <c r="A12" s="152"/>
      <c r="B12" s="151"/>
      <c r="C12" s="151"/>
      <c r="D12" s="150"/>
      <c r="E12" s="150"/>
      <c r="F12" s="150">
        <f t="shared" si="1"/>
        <v>0</v>
      </c>
      <c r="G12" s="150">
        <f t="shared" si="2"/>
        <v>0</v>
      </c>
    </row>
    <row r="13" spans="1:7" s="358" customFormat="1" ht="24.75" customHeight="1">
      <c r="A13" s="514" t="s">
        <v>408</v>
      </c>
      <c r="B13" s="515"/>
      <c r="C13" s="515"/>
      <c r="D13" s="515"/>
      <c r="E13" s="515"/>
      <c r="F13" s="515"/>
      <c r="G13" s="516"/>
    </row>
    <row r="14" spans="1:7" s="358" customFormat="1" ht="31.5">
      <c r="A14" s="155" t="s">
        <v>364</v>
      </c>
      <c r="B14" s="151"/>
      <c r="C14" s="151"/>
      <c r="D14" s="150"/>
      <c r="E14" s="150"/>
      <c r="F14" s="147"/>
      <c r="G14" s="150"/>
    </row>
    <row r="15" spans="1:7" s="358" customFormat="1" ht="24.75" customHeight="1">
      <c r="A15" s="356" t="s">
        <v>409</v>
      </c>
      <c r="B15" s="357">
        <v>2117</v>
      </c>
      <c r="C15" s="147">
        <f>SUM(C16:C17)</f>
        <v>0</v>
      </c>
      <c r="D15" s="147">
        <f t="shared" ref="D15:E15" si="4">SUM(D16:D17)</f>
        <v>0</v>
      </c>
      <c r="E15" s="147">
        <f t="shared" si="4"/>
        <v>0</v>
      </c>
      <c r="F15" s="147">
        <f>E15-D15</f>
        <v>0</v>
      </c>
      <c r="G15" s="147">
        <f>IF(D15=0,0,E15/D15*100)</f>
        <v>0</v>
      </c>
    </row>
    <row r="16" spans="1:7" s="359" customFormat="1" ht="24.75" customHeight="1">
      <c r="A16" s="152"/>
      <c r="B16" s="154"/>
      <c r="C16" s="154"/>
      <c r="D16" s="150"/>
      <c r="E16" s="150"/>
      <c r="F16" s="150">
        <f t="shared" ref="F16:F29" si="5">E16-D16</f>
        <v>0</v>
      </c>
      <c r="G16" s="150">
        <f t="shared" ref="G16:G29" si="6">IF(D16=0,0,E16/D16*100)</f>
        <v>0</v>
      </c>
    </row>
    <row r="17" spans="1:8" s="359" customFormat="1" ht="24.75" customHeight="1">
      <c r="A17" s="152"/>
      <c r="B17" s="154"/>
      <c r="C17" s="154"/>
      <c r="D17" s="150"/>
      <c r="E17" s="150"/>
      <c r="F17" s="150">
        <f t="shared" si="5"/>
        <v>0</v>
      </c>
      <c r="G17" s="150">
        <f t="shared" si="6"/>
        <v>0</v>
      </c>
    </row>
    <row r="18" spans="1:8" s="358" customFormat="1" ht="31.5">
      <c r="A18" s="155" t="s">
        <v>358</v>
      </c>
      <c r="B18" s="151"/>
      <c r="C18" s="151"/>
      <c r="D18" s="150"/>
      <c r="E18" s="150"/>
      <c r="F18" s="147">
        <f t="shared" si="5"/>
        <v>0</v>
      </c>
      <c r="G18" s="150">
        <f t="shared" si="6"/>
        <v>0</v>
      </c>
    </row>
    <row r="19" spans="1:8" s="358" customFormat="1" ht="24.75" customHeight="1">
      <c r="A19" s="356" t="s">
        <v>409</v>
      </c>
      <c r="B19" s="357">
        <v>2128</v>
      </c>
      <c r="C19" s="147">
        <f>SUM(C20:C21)</f>
        <v>0</v>
      </c>
      <c r="D19" s="147">
        <f t="shared" ref="D19:E19" si="7">SUM(D20:D21)</f>
        <v>0</v>
      </c>
      <c r="E19" s="147">
        <f t="shared" si="7"/>
        <v>0</v>
      </c>
      <c r="F19" s="147">
        <f t="shared" si="5"/>
        <v>0</v>
      </c>
      <c r="G19" s="147">
        <f t="shared" si="6"/>
        <v>0</v>
      </c>
    </row>
    <row r="20" spans="1:8" s="359" customFormat="1" ht="24.75" customHeight="1">
      <c r="A20" s="152"/>
      <c r="B20" s="154"/>
      <c r="C20" s="150"/>
      <c r="D20" s="150"/>
      <c r="E20" s="150"/>
      <c r="F20" s="150">
        <f t="shared" si="5"/>
        <v>0</v>
      </c>
      <c r="G20" s="150">
        <f t="shared" si="6"/>
        <v>0</v>
      </c>
    </row>
    <row r="21" spans="1:8" s="359" customFormat="1" ht="24.75" customHeight="1">
      <c r="A21" s="152"/>
      <c r="B21" s="154"/>
      <c r="C21" s="154"/>
      <c r="D21" s="150"/>
      <c r="E21" s="150"/>
      <c r="F21" s="150">
        <f t="shared" si="5"/>
        <v>0</v>
      </c>
      <c r="G21" s="150">
        <f t="shared" si="6"/>
        <v>0</v>
      </c>
    </row>
    <row r="22" spans="1:8" s="358" customFormat="1" ht="31.5">
      <c r="A22" s="155" t="s">
        <v>411</v>
      </c>
      <c r="B22" s="151"/>
      <c r="C22" s="151"/>
      <c r="D22" s="147"/>
      <c r="E22" s="147"/>
      <c r="F22" s="147">
        <f t="shared" si="5"/>
        <v>0</v>
      </c>
      <c r="G22" s="147">
        <f t="shared" si="6"/>
        <v>0</v>
      </c>
    </row>
    <row r="23" spans="1:8" s="358" customFormat="1" ht="24.75" customHeight="1">
      <c r="A23" s="356" t="s">
        <v>412</v>
      </c>
      <c r="B23" s="357">
        <v>2133</v>
      </c>
      <c r="C23" s="147">
        <f>SUM(C24:C25)</f>
        <v>0</v>
      </c>
      <c r="D23" s="147">
        <f t="shared" ref="D23:E23" si="8">SUM(D24:D25)</f>
        <v>0</v>
      </c>
      <c r="E23" s="147">
        <f t="shared" si="8"/>
        <v>0</v>
      </c>
      <c r="F23" s="147">
        <f t="shared" si="5"/>
        <v>0</v>
      </c>
      <c r="G23" s="147">
        <f t="shared" si="6"/>
        <v>0</v>
      </c>
    </row>
    <row r="24" spans="1:8" s="358" customFormat="1" ht="24.75" customHeight="1">
      <c r="A24" s="157"/>
      <c r="B24" s="154"/>
      <c r="C24" s="150"/>
      <c r="D24" s="150"/>
      <c r="E24" s="150"/>
      <c r="F24" s="150">
        <f t="shared" si="5"/>
        <v>0</v>
      </c>
      <c r="G24" s="150">
        <f t="shared" si="6"/>
        <v>0</v>
      </c>
    </row>
    <row r="25" spans="1:8" s="358" customFormat="1" ht="24.75" customHeight="1">
      <c r="A25" s="152"/>
      <c r="B25" s="151"/>
      <c r="C25" s="151"/>
      <c r="D25" s="150"/>
      <c r="E25" s="150"/>
      <c r="F25" s="150">
        <f t="shared" si="5"/>
        <v>0</v>
      </c>
      <c r="G25" s="150">
        <f t="shared" si="6"/>
        <v>0</v>
      </c>
    </row>
    <row r="26" spans="1:8" s="358" customFormat="1" ht="24.75" customHeight="1">
      <c r="A26" s="158" t="s">
        <v>413</v>
      </c>
      <c r="B26" s="151"/>
      <c r="C26" s="151"/>
      <c r="D26" s="150"/>
      <c r="E26" s="150"/>
      <c r="F26" s="147">
        <f t="shared" si="5"/>
        <v>0</v>
      </c>
      <c r="G26" s="150">
        <f t="shared" si="6"/>
        <v>0</v>
      </c>
    </row>
    <row r="27" spans="1:8" s="358" customFormat="1" ht="24.75" customHeight="1">
      <c r="A27" s="356" t="s">
        <v>414</v>
      </c>
      <c r="B27" s="357">
        <v>2142</v>
      </c>
      <c r="C27" s="147">
        <f>SUM(C28:C29)</f>
        <v>0</v>
      </c>
      <c r="D27" s="147">
        <f t="shared" ref="D27:E27" si="9">SUM(D28:D29)</f>
        <v>0</v>
      </c>
      <c r="E27" s="147">
        <f t="shared" si="9"/>
        <v>0</v>
      </c>
      <c r="F27" s="147">
        <f t="shared" si="5"/>
        <v>0</v>
      </c>
      <c r="G27" s="147">
        <f t="shared" si="6"/>
        <v>0</v>
      </c>
    </row>
    <row r="28" spans="1:8" s="358" customFormat="1" ht="24.75" customHeight="1">
      <c r="A28" s="157"/>
      <c r="B28" s="154"/>
      <c r="C28" s="150"/>
      <c r="D28" s="150"/>
      <c r="E28" s="150"/>
      <c r="F28" s="147">
        <f t="shared" si="5"/>
        <v>0</v>
      </c>
      <c r="G28" s="150">
        <f t="shared" si="6"/>
        <v>0</v>
      </c>
    </row>
    <row r="29" spans="1:8" s="358" customFormat="1" ht="24.75" customHeight="1">
      <c r="A29" s="152"/>
      <c r="B29" s="151"/>
      <c r="C29" s="151"/>
      <c r="D29" s="150"/>
      <c r="E29" s="150"/>
      <c r="F29" s="147">
        <f t="shared" si="5"/>
        <v>0</v>
      </c>
      <c r="G29" s="150">
        <f t="shared" si="6"/>
        <v>0</v>
      </c>
    </row>
    <row r="30" spans="1:8">
      <c r="A30" s="116"/>
      <c r="B30" s="117"/>
      <c r="C30" s="117"/>
      <c r="D30" s="118"/>
      <c r="E30" s="119"/>
      <c r="F30" s="119"/>
      <c r="G30" s="119"/>
    </row>
    <row r="31" spans="1:8" ht="24.75" customHeight="1">
      <c r="A31" s="61" t="s">
        <v>444</v>
      </c>
      <c r="B31" s="15"/>
      <c r="C31" s="517"/>
      <c r="D31" s="517"/>
      <c r="E31" s="123"/>
      <c r="F31" s="518" t="s">
        <v>449</v>
      </c>
      <c r="G31" s="518"/>
      <c r="H31" s="128"/>
    </row>
    <row r="32" spans="1:8">
      <c r="A32" s="221" t="s">
        <v>361</v>
      </c>
      <c r="B32" s="214"/>
      <c r="C32" s="508" t="s">
        <v>367</v>
      </c>
      <c r="D32" s="508"/>
      <c r="E32" s="214"/>
      <c r="F32" s="509" t="s">
        <v>174</v>
      </c>
      <c r="G32" s="509"/>
      <c r="H32" s="344"/>
    </row>
    <row r="33" spans="1:7">
      <c r="A33" s="116"/>
      <c r="B33" s="117"/>
      <c r="C33" s="117"/>
      <c r="D33" s="118"/>
      <c r="E33" s="119"/>
      <c r="F33" s="119"/>
      <c r="G33" s="119"/>
    </row>
    <row r="34" spans="1:7">
      <c r="A34" s="116"/>
      <c r="B34" s="117"/>
      <c r="C34" s="117"/>
      <c r="D34" s="118"/>
      <c r="E34" s="119"/>
      <c r="F34" s="119"/>
      <c r="G34" s="119"/>
    </row>
    <row r="35" spans="1:7">
      <c r="A35" s="116"/>
      <c r="B35" s="117"/>
      <c r="C35" s="117"/>
      <c r="D35" s="118"/>
      <c r="E35" s="119"/>
      <c r="F35" s="119"/>
      <c r="G35" s="119"/>
    </row>
    <row r="36" spans="1:7">
      <c r="A36" s="116"/>
      <c r="B36" s="117"/>
      <c r="C36" s="117"/>
      <c r="D36" s="118"/>
      <c r="E36" s="119"/>
      <c r="F36" s="119"/>
      <c r="G36" s="119"/>
    </row>
    <row r="37" spans="1:7">
      <c r="A37" s="116"/>
      <c r="B37" s="117"/>
      <c r="C37" s="117"/>
      <c r="D37" s="118"/>
      <c r="E37" s="119"/>
      <c r="F37" s="119"/>
      <c r="G37" s="119"/>
    </row>
    <row r="38" spans="1:7">
      <c r="A38" s="116"/>
      <c r="B38" s="117"/>
      <c r="C38" s="117"/>
      <c r="D38" s="118"/>
      <c r="E38" s="119"/>
      <c r="F38" s="119"/>
      <c r="G38" s="119"/>
    </row>
    <row r="39" spans="1:7">
      <c r="A39" s="116"/>
      <c r="B39" s="117"/>
      <c r="C39" s="117"/>
      <c r="D39" s="118"/>
      <c r="E39" s="119"/>
      <c r="F39" s="119"/>
      <c r="G39" s="119"/>
    </row>
    <row r="40" spans="1:7">
      <c r="A40" s="116"/>
      <c r="B40" s="117"/>
      <c r="C40" s="117"/>
      <c r="D40" s="118"/>
      <c r="E40" s="119"/>
      <c r="F40" s="119"/>
      <c r="G40" s="119"/>
    </row>
    <row r="41" spans="1:7">
      <c r="A41" s="116"/>
      <c r="B41" s="117"/>
      <c r="C41" s="117"/>
      <c r="D41" s="118"/>
      <c r="E41" s="119"/>
      <c r="F41" s="119"/>
      <c r="G41" s="119"/>
    </row>
    <row r="42" spans="1:7">
      <c r="A42" s="116"/>
      <c r="B42" s="117"/>
      <c r="C42" s="117"/>
      <c r="D42" s="118"/>
      <c r="E42" s="119"/>
      <c r="F42" s="119"/>
      <c r="G42" s="119"/>
    </row>
    <row r="43" spans="1:7">
      <c r="A43" s="116"/>
      <c r="B43" s="117"/>
      <c r="C43" s="117"/>
      <c r="D43" s="118"/>
      <c r="E43" s="119"/>
      <c r="F43" s="119"/>
      <c r="G43" s="119"/>
    </row>
    <row r="44" spans="1:7">
      <c r="A44" s="116"/>
      <c r="B44" s="117"/>
      <c r="C44" s="117"/>
      <c r="D44" s="118"/>
      <c r="E44" s="119"/>
      <c r="F44" s="119"/>
      <c r="G44" s="119"/>
    </row>
    <row r="45" spans="1:7">
      <c r="A45" s="116"/>
      <c r="B45" s="117"/>
      <c r="C45" s="117"/>
      <c r="D45" s="118"/>
      <c r="E45" s="119"/>
      <c r="F45" s="119"/>
      <c r="G45" s="119"/>
    </row>
    <row r="46" spans="1:7">
      <c r="A46" s="116"/>
      <c r="B46" s="117"/>
      <c r="C46" s="117"/>
      <c r="D46" s="118"/>
      <c r="E46" s="119"/>
      <c r="F46" s="119"/>
      <c r="G46" s="119"/>
    </row>
    <row r="47" spans="1:7">
      <c r="A47" s="116"/>
      <c r="B47" s="117"/>
      <c r="C47" s="117"/>
      <c r="D47" s="118"/>
      <c r="E47" s="119"/>
      <c r="F47" s="119"/>
      <c r="G47" s="119"/>
    </row>
    <row r="48" spans="1:7">
      <c r="A48" s="116"/>
      <c r="B48" s="117"/>
      <c r="C48" s="117"/>
      <c r="D48" s="118"/>
      <c r="E48" s="119"/>
      <c r="F48" s="119"/>
      <c r="G48" s="119"/>
    </row>
    <row r="49" spans="1:7">
      <c r="A49" s="116"/>
      <c r="B49" s="117"/>
      <c r="C49" s="117"/>
      <c r="D49" s="118"/>
      <c r="E49" s="119"/>
      <c r="F49" s="119"/>
      <c r="G49" s="119"/>
    </row>
    <row r="50" spans="1:7">
      <c r="A50" s="116"/>
      <c r="B50" s="117"/>
      <c r="C50" s="117"/>
      <c r="D50" s="118"/>
      <c r="E50" s="119"/>
      <c r="F50" s="119"/>
      <c r="G50" s="119"/>
    </row>
    <row r="51" spans="1:7">
      <c r="A51" s="116"/>
      <c r="B51" s="117"/>
      <c r="C51" s="117"/>
      <c r="D51" s="118"/>
      <c r="E51" s="119"/>
      <c r="F51" s="119"/>
      <c r="G51" s="119"/>
    </row>
    <row r="52" spans="1:7">
      <c r="A52" s="116"/>
      <c r="B52" s="117"/>
      <c r="C52" s="117"/>
      <c r="D52" s="118"/>
      <c r="E52" s="119"/>
      <c r="F52" s="119"/>
      <c r="G52" s="119"/>
    </row>
    <row r="53" spans="1:7">
      <c r="A53" s="116"/>
      <c r="B53" s="117"/>
      <c r="C53" s="117"/>
      <c r="D53" s="118"/>
      <c r="E53" s="119"/>
      <c r="F53" s="119"/>
      <c r="G53" s="119"/>
    </row>
    <row r="54" spans="1:7">
      <c r="A54" s="116"/>
      <c r="B54" s="117"/>
      <c r="C54" s="117"/>
      <c r="D54" s="118"/>
      <c r="E54" s="119"/>
      <c r="F54" s="119"/>
      <c r="G54" s="119"/>
    </row>
    <row r="55" spans="1:7">
      <c r="A55" s="116"/>
      <c r="B55" s="117"/>
      <c r="C55" s="117"/>
      <c r="D55" s="118"/>
      <c r="E55" s="119"/>
      <c r="F55" s="119"/>
      <c r="G55" s="119"/>
    </row>
    <row r="56" spans="1:7">
      <c r="A56" s="116"/>
      <c r="B56" s="117"/>
      <c r="C56" s="117"/>
      <c r="D56" s="118"/>
      <c r="E56" s="119"/>
      <c r="F56" s="119"/>
      <c r="G56" s="119"/>
    </row>
    <row r="57" spans="1:7">
      <c r="A57" s="116"/>
      <c r="B57" s="117"/>
      <c r="C57" s="117"/>
      <c r="D57" s="118"/>
      <c r="E57" s="119"/>
      <c r="F57" s="119"/>
      <c r="G57" s="119"/>
    </row>
    <row r="58" spans="1:7">
      <c r="A58" s="116"/>
      <c r="B58" s="117"/>
      <c r="C58" s="117"/>
      <c r="D58" s="118"/>
      <c r="E58" s="119"/>
      <c r="F58" s="119"/>
      <c r="G58" s="119"/>
    </row>
    <row r="59" spans="1:7">
      <c r="A59" s="116"/>
      <c r="B59" s="117"/>
      <c r="C59" s="117"/>
      <c r="D59" s="118"/>
      <c r="E59" s="119"/>
      <c r="F59" s="119"/>
      <c r="G59" s="119"/>
    </row>
    <row r="60" spans="1:7">
      <c r="A60" s="116"/>
      <c r="B60" s="117"/>
      <c r="C60" s="117"/>
      <c r="D60" s="118"/>
      <c r="E60" s="119"/>
      <c r="F60" s="119"/>
      <c r="G60" s="119"/>
    </row>
    <row r="61" spans="1:7">
      <c r="A61" s="116"/>
      <c r="B61" s="117"/>
      <c r="C61" s="117"/>
      <c r="D61" s="118"/>
      <c r="E61" s="119"/>
      <c r="F61" s="119"/>
      <c r="G61" s="119"/>
    </row>
    <row r="62" spans="1:7">
      <c r="A62" s="116"/>
      <c r="B62" s="117"/>
      <c r="C62" s="117"/>
      <c r="D62" s="118"/>
      <c r="E62" s="119"/>
      <c r="F62" s="119"/>
      <c r="G62" s="119"/>
    </row>
    <row r="63" spans="1:7">
      <c r="A63" s="116"/>
      <c r="B63" s="117"/>
      <c r="C63" s="117"/>
      <c r="D63" s="118"/>
      <c r="E63" s="119"/>
      <c r="F63" s="119"/>
      <c r="G63" s="119"/>
    </row>
    <row r="64" spans="1:7">
      <c r="A64" s="116"/>
      <c r="D64" s="120"/>
      <c r="E64" s="121"/>
      <c r="F64" s="121"/>
      <c r="G64" s="121"/>
    </row>
    <row r="65" spans="1:7">
      <c r="A65" s="6"/>
      <c r="D65" s="120"/>
      <c r="E65" s="121"/>
      <c r="F65" s="121"/>
      <c r="G65" s="121"/>
    </row>
    <row r="66" spans="1:7">
      <c r="A66" s="6"/>
      <c r="D66" s="120"/>
      <c r="E66" s="121"/>
      <c r="F66" s="121"/>
      <c r="G66" s="121"/>
    </row>
    <row r="67" spans="1:7">
      <c r="A67" s="6"/>
      <c r="D67" s="120"/>
      <c r="E67" s="121"/>
      <c r="F67" s="121"/>
      <c r="G67" s="121"/>
    </row>
    <row r="68" spans="1:7">
      <c r="A68" s="6"/>
      <c r="D68" s="120"/>
      <c r="E68" s="121"/>
      <c r="F68" s="121"/>
      <c r="G68" s="121"/>
    </row>
    <row r="69" spans="1:7">
      <c r="A69" s="6"/>
      <c r="D69" s="120"/>
      <c r="E69" s="121"/>
      <c r="F69" s="121"/>
      <c r="G69" s="121"/>
    </row>
    <row r="70" spans="1:7">
      <c r="A70" s="6"/>
      <c r="D70" s="120"/>
      <c r="E70" s="121"/>
      <c r="F70" s="121"/>
      <c r="G70" s="121"/>
    </row>
    <row r="71" spans="1:7">
      <c r="A71" s="6"/>
      <c r="D71" s="120"/>
      <c r="E71" s="121"/>
      <c r="F71" s="121"/>
      <c r="G71" s="121"/>
    </row>
    <row r="72" spans="1:7">
      <c r="A72" s="6"/>
      <c r="D72" s="120"/>
      <c r="E72" s="121"/>
      <c r="F72" s="121"/>
      <c r="G72" s="121"/>
    </row>
    <row r="73" spans="1:7">
      <c r="A73" s="6"/>
      <c r="D73" s="120"/>
      <c r="E73" s="121"/>
      <c r="F73" s="121"/>
      <c r="G73" s="121"/>
    </row>
    <row r="74" spans="1:7">
      <c r="A74" s="6"/>
      <c r="D74" s="120"/>
      <c r="E74" s="121"/>
      <c r="F74" s="121"/>
      <c r="G74" s="121"/>
    </row>
    <row r="75" spans="1:7">
      <c r="A75" s="6"/>
      <c r="D75" s="120"/>
      <c r="E75" s="121"/>
      <c r="F75" s="121"/>
      <c r="G75" s="121"/>
    </row>
    <row r="76" spans="1:7">
      <c r="A76" s="6"/>
      <c r="D76" s="120"/>
      <c r="E76" s="121"/>
      <c r="F76" s="121"/>
      <c r="G76" s="121"/>
    </row>
    <row r="77" spans="1:7">
      <c r="A77" s="6"/>
      <c r="D77" s="120"/>
      <c r="E77" s="121"/>
      <c r="F77" s="121"/>
      <c r="G77" s="121"/>
    </row>
    <row r="78" spans="1:7">
      <c r="A78" s="6"/>
      <c r="D78" s="120"/>
      <c r="E78" s="121"/>
      <c r="F78" s="121"/>
      <c r="G78" s="121"/>
    </row>
    <row r="79" spans="1:7">
      <c r="A79" s="6"/>
      <c r="D79" s="120"/>
      <c r="E79" s="121"/>
      <c r="F79" s="121"/>
      <c r="G79" s="121"/>
    </row>
    <row r="80" spans="1:7">
      <c r="A80" s="6"/>
      <c r="D80" s="120"/>
      <c r="E80" s="121"/>
      <c r="F80" s="121"/>
      <c r="G80" s="121"/>
    </row>
    <row r="81" spans="1:7">
      <c r="A81" s="6"/>
      <c r="D81" s="120"/>
      <c r="E81" s="121"/>
      <c r="F81" s="121"/>
      <c r="G81" s="121"/>
    </row>
    <row r="82" spans="1:7">
      <c r="A82" s="6"/>
      <c r="D82" s="120"/>
      <c r="E82" s="121"/>
      <c r="F82" s="121"/>
      <c r="G82" s="121"/>
    </row>
    <row r="83" spans="1:7">
      <c r="A83" s="6"/>
      <c r="D83" s="120"/>
      <c r="E83" s="121"/>
      <c r="F83" s="121"/>
      <c r="G83" s="121"/>
    </row>
    <row r="84" spans="1:7">
      <c r="A84" s="6"/>
      <c r="D84" s="120"/>
      <c r="E84" s="121"/>
      <c r="F84" s="121"/>
      <c r="G84" s="121"/>
    </row>
    <row r="85" spans="1:7">
      <c r="A85" s="6"/>
      <c r="D85" s="120"/>
      <c r="E85" s="121"/>
      <c r="F85" s="121"/>
      <c r="G85" s="121"/>
    </row>
    <row r="86" spans="1:7">
      <c r="A86" s="6"/>
      <c r="D86" s="120"/>
      <c r="E86" s="121"/>
      <c r="F86" s="121"/>
      <c r="G86" s="121"/>
    </row>
    <row r="87" spans="1:7">
      <c r="A87" s="6"/>
    </row>
    <row r="88" spans="1:7">
      <c r="A88" s="8"/>
    </row>
    <row r="89" spans="1:7">
      <c r="A89" s="8"/>
    </row>
    <row r="90" spans="1:7">
      <c r="A90" s="8"/>
    </row>
    <row r="91" spans="1:7">
      <c r="A91" s="8"/>
    </row>
    <row r="92" spans="1:7">
      <c r="A92" s="8"/>
    </row>
    <row r="93" spans="1:7">
      <c r="A93" s="8"/>
    </row>
    <row r="94" spans="1:7">
      <c r="A94" s="8"/>
    </row>
    <row r="95" spans="1:7">
      <c r="A95" s="8"/>
    </row>
    <row r="96" spans="1:7">
      <c r="A96" s="8"/>
    </row>
    <row r="97" spans="1:1">
      <c r="A97" s="8"/>
    </row>
    <row r="98" spans="1:1">
      <c r="A98" s="8"/>
    </row>
    <row r="99" spans="1:1">
      <c r="A99" s="8"/>
    </row>
    <row r="100" spans="1:1">
      <c r="A100" s="8"/>
    </row>
    <row r="101" spans="1:1">
      <c r="A101" s="8"/>
    </row>
    <row r="102" spans="1:1">
      <c r="A102" s="8"/>
    </row>
    <row r="103" spans="1:1">
      <c r="A103" s="8"/>
    </row>
    <row r="104" spans="1:1">
      <c r="A104" s="8"/>
    </row>
    <row r="105" spans="1:1">
      <c r="A105" s="8"/>
    </row>
    <row r="106" spans="1:1">
      <c r="A106" s="8"/>
    </row>
    <row r="107" spans="1:1">
      <c r="A107" s="8"/>
    </row>
    <row r="108" spans="1:1">
      <c r="A108" s="8"/>
    </row>
    <row r="109" spans="1:1">
      <c r="A109" s="8"/>
    </row>
    <row r="110" spans="1:1">
      <c r="A110" s="8"/>
    </row>
    <row r="111" spans="1:1">
      <c r="A111" s="8"/>
    </row>
    <row r="112" spans="1:1">
      <c r="A112" s="8"/>
    </row>
    <row r="113" spans="1:1">
      <c r="A113" s="8"/>
    </row>
    <row r="114" spans="1:1">
      <c r="A114" s="8"/>
    </row>
    <row r="115" spans="1:1">
      <c r="A115" s="8"/>
    </row>
    <row r="116" spans="1:1">
      <c r="A116" s="8"/>
    </row>
    <row r="117" spans="1:1">
      <c r="A117" s="8"/>
    </row>
    <row r="118" spans="1:1">
      <c r="A118" s="8"/>
    </row>
    <row r="119" spans="1:1">
      <c r="A119" s="8"/>
    </row>
    <row r="120" spans="1:1">
      <c r="A120" s="8"/>
    </row>
    <row r="121" spans="1:1">
      <c r="A121" s="8"/>
    </row>
    <row r="122" spans="1:1">
      <c r="A122" s="8"/>
    </row>
    <row r="123" spans="1:1">
      <c r="A123" s="8"/>
    </row>
    <row r="124" spans="1:1">
      <c r="A124" s="8"/>
    </row>
    <row r="125" spans="1:1">
      <c r="A125" s="8"/>
    </row>
    <row r="126" spans="1:1">
      <c r="A126" s="8"/>
    </row>
    <row r="127" spans="1:1">
      <c r="A127" s="8"/>
    </row>
    <row r="128" spans="1:1">
      <c r="A128" s="8"/>
    </row>
    <row r="129" spans="1:1">
      <c r="A129" s="8"/>
    </row>
    <row r="130" spans="1:1">
      <c r="A130" s="8"/>
    </row>
    <row r="131" spans="1:1">
      <c r="A131" s="8"/>
    </row>
    <row r="132" spans="1:1">
      <c r="A132" s="8"/>
    </row>
    <row r="133" spans="1:1">
      <c r="A133" s="8"/>
    </row>
    <row r="134" spans="1:1">
      <c r="A134" s="8"/>
    </row>
    <row r="135" spans="1:1">
      <c r="A135" s="8"/>
    </row>
    <row r="136" spans="1:1">
      <c r="A136" s="8"/>
    </row>
    <row r="137" spans="1:1">
      <c r="A137" s="8"/>
    </row>
    <row r="138" spans="1:1">
      <c r="A138" s="8"/>
    </row>
    <row r="139" spans="1:1">
      <c r="A139" s="8"/>
    </row>
    <row r="140" spans="1:1">
      <c r="A140" s="8"/>
    </row>
    <row r="141" spans="1:1">
      <c r="A141" s="8"/>
    </row>
    <row r="142" spans="1:1">
      <c r="A142" s="8"/>
    </row>
    <row r="143" spans="1:1">
      <c r="A143" s="8"/>
    </row>
    <row r="144" spans="1:1">
      <c r="A144" s="8"/>
    </row>
    <row r="145" spans="1:1">
      <c r="A145" s="8"/>
    </row>
    <row r="146" spans="1:1">
      <c r="A146" s="8"/>
    </row>
    <row r="147" spans="1:1">
      <c r="A147" s="8"/>
    </row>
    <row r="148" spans="1:1">
      <c r="A148" s="8"/>
    </row>
    <row r="149" spans="1:1">
      <c r="A149" s="8"/>
    </row>
    <row r="150" spans="1:1">
      <c r="A150" s="8"/>
    </row>
    <row r="151" spans="1:1">
      <c r="A151" s="8"/>
    </row>
    <row r="152" spans="1:1">
      <c r="A152" s="8"/>
    </row>
    <row r="153" spans="1:1">
      <c r="A153" s="8"/>
    </row>
    <row r="154" spans="1:1">
      <c r="A154" s="8"/>
    </row>
    <row r="155" spans="1:1">
      <c r="A155" s="8"/>
    </row>
    <row r="156" spans="1:1">
      <c r="A156" s="8"/>
    </row>
    <row r="157" spans="1:1">
      <c r="A157" s="8"/>
    </row>
    <row r="158" spans="1:1">
      <c r="A158" s="8"/>
    </row>
    <row r="159" spans="1:1">
      <c r="A159" s="8"/>
    </row>
    <row r="160" spans="1:1">
      <c r="A160" s="8"/>
    </row>
    <row r="161" spans="1:1">
      <c r="A161" s="8"/>
    </row>
    <row r="162" spans="1:1">
      <c r="A162" s="8"/>
    </row>
    <row r="163" spans="1:1">
      <c r="A163" s="8"/>
    </row>
    <row r="164" spans="1:1">
      <c r="A164" s="8"/>
    </row>
    <row r="165" spans="1:1">
      <c r="A165" s="8"/>
    </row>
    <row r="166" spans="1:1">
      <c r="A166" s="8"/>
    </row>
    <row r="167" spans="1:1">
      <c r="A167" s="8"/>
    </row>
    <row r="168" spans="1:1">
      <c r="A168" s="8"/>
    </row>
    <row r="169" spans="1:1">
      <c r="A169" s="8"/>
    </row>
    <row r="170" spans="1:1">
      <c r="A170" s="8"/>
    </row>
    <row r="171" spans="1:1">
      <c r="A171" s="8"/>
    </row>
    <row r="172" spans="1:1">
      <c r="A172" s="8"/>
    </row>
    <row r="173" spans="1:1">
      <c r="A173" s="8"/>
    </row>
    <row r="174" spans="1:1">
      <c r="A174" s="8"/>
    </row>
    <row r="175" spans="1:1">
      <c r="A175" s="8"/>
    </row>
    <row r="176" spans="1:1">
      <c r="A176" s="8"/>
    </row>
    <row r="177" spans="1:1">
      <c r="A177" s="8"/>
    </row>
    <row r="178" spans="1:1">
      <c r="A178" s="8"/>
    </row>
    <row r="179" spans="1:1">
      <c r="A179" s="8"/>
    </row>
    <row r="180" spans="1:1">
      <c r="A180" s="8"/>
    </row>
    <row r="181" spans="1:1">
      <c r="A181" s="8"/>
    </row>
    <row r="182" spans="1:1">
      <c r="A182" s="8"/>
    </row>
    <row r="183" spans="1:1">
      <c r="A183" s="8"/>
    </row>
    <row r="184" spans="1:1">
      <c r="A184" s="8"/>
    </row>
    <row r="185" spans="1:1">
      <c r="A185" s="8"/>
    </row>
    <row r="186" spans="1:1">
      <c r="A186" s="8"/>
    </row>
    <row r="187" spans="1:1">
      <c r="A187" s="8"/>
    </row>
    <row r="188" spans="1:1">
      <c r="A188" s="8"/>
    </row>
    <row r="189" spans="1:1">
      <c r="A189" s="8"/>
    </row>
    <row r="190" spans="1:1">
      <c r="A190" s="8"/>
    </row>
    <row r="191" spans="1:1">
      <c r="A191" s="8"/>
    </row>
    <row r="192" spans="1:1">
      <c r="A192" s="8"/>
    </row>
    <row r="193" spans="1:1">
      <c r="A193" s="8"/>
    </row>
    <row r="194" spans="1:1">
      <c r="A194" s="8"/>
    </row>
    <row r="195" spans="1:1">
      <c r="A195" s="8"/>
    </row>
    <row r="196" spans="1:1">
      <c r="A196" s="8"/>
    </row>
    <row r="197" spans="1:1">
      <c r="A197" s="8"/>
    </row>
    <row r="198" spans="1:1">
      <c r="A198" s="8"/>
    </row>
    <row r="199" spans="1:1">
      <c r="A199" s="8"/>
    </row>
    <row r="200" spans="1:1">
      <c r="A200" s="8"/>
    </row>
    <row r="201" spans="1:1">
      <c r="A201" s="8"/>
    </row>
    <row r="202" spans="1:1">
      <c r="A202" s="8"/>
    </row>
    <row r="203" spans="1:1">
      <c r="A203" s="8"/>
    </row>
    <row r="204" spans="1:1">
      <c r="A204" s="8"/>
    </row>
    <row r="205" spans="1:1">
      <c r="A205" s="8"/>
    </row>
    <row r="206" spans="1:1">
      <c r="A206" s="8"/>
    </row>
    <row r="207" spans="1:1">
      <c r="A207" s="8"/>
    </row>
    <row r="208" spans="1:1">
      <c r="A208" s="8"/>
    </row>
    <row r="209" spans="1:1">
      <c r="A209" s="8"/>
    </row>
    <row r="210" spans="1:1">
      <c r="A210" s="8"/>
    </row>
    <row r="211" spans="1:1">
      <c r="A211" s="8"/>
    </row>
    <row r="212" spans="1:1">
      <c r="A212" s="8"/>
    </row>
    <row r="213" spans="1:1">
      <c r="A213" s="8"/>
    </row>
    <row r="214" spans="1:1">
      <c r="A214" s="8"/>
    </row>
    <row r="215" spans="1:1">
      <c r="A215" s="8"/>
    </row>
    <row r="216" spans="1:1">
      <c r="A216" s="8"/>
    </row>
    <row r="217" spans="1:1">
      <c r="A217" s="8"/>
    </row>
    <row r="218" spans="1:1">
      <c r="A218" s="8"/>
    </row>
    <row r="219" spans="1:1">
      <c r="A219" s="8"/>
    </row>
    <row r="220" spans="1:1">
      <c r="A220" s="8"/>
    </row>
    <row r="221" spans="1:1">
      <c r="A221" s="8"/>
    </row>
    <row r="222" spans="1:1">
      <c r="A222" s="8"/>
    </row>
    <row r="223" spans="1:1">
      <c r="A223" s="8"/>
    </row>
    <row r="224" spans="1:1">
      <c r="A224" s="8"/>
    </row>
    <row r="225" spans="1:1">
      <c r="A225" s="8"/>
    </row>
    <row r="226" spans="1:1">
      <c r="A226" s="8"/>
    </row>
    <row r="227" spans="1:1">
      <c r="A227" s="8"/>
    </row>
    <row r="228" spans="1:1">
      <c r="A228" s="8"/>
    </row>
    <row r="229" spans="1:1">
      <c r="A229" s="8"/>
    </row>
    <row r="230" spans="1:1">
      <c r="A230" s="8"/>
    </row>
    <row r="231" spans="1:1">
      <c r="A231" s="8"/>
    </row>
    <row r="232" spans="1:1">
      <c r="A232" s="8"/>
    </row>
    <row r="233" spans="1:1">
      <c r="A233" s="8"/>
    </row>
    <row r="234" spans="1:1">
      <c r="A234" s="8"/>
    </row>
    <row r="235" spans="1:1">
      <c r="A235" s="8"/>
    </row>
    <row r="236" spans="1:1">
      <c r="A236" s="8"/>
    </row>
    <row r="237" spans="1:1">
      <c r="A237" s="8"/>
    </row>
    <row r="238" spans="1:1">
      <c r="A238" s="8"/>
    </row>
    <row r="239" spans="1:1">
      <c r="A239" s="8"/>
    </row>
    <row r="240" spans="1:1">
      <c r="A240" s="8"/>
    </row>
    <row r="241" spans="1:1">
      <c r="A241" s="8"/>
    </row>
    <row r="242" spans="1:1">
      <c r="A242" s="8"/>
    </row>
    <row r="243" spans="1:1">
      <c r="A243" s="8"/>
    </row>
    <row r="244" spans="1:1">
      <c r="A244" s="8"/>
    </row>
    <row r="245" spans="1:1">
      <c r="A245" s="8"/>
    </row>
    <row r="246" spans="1:1">
      <c r="A246" s="8"/>
    </row>
    <row r="247" spans="1:1">
      <c r="A247" s="8"/>
    </row>
    <row r="248" spans="1:1">
      <c r="A248" s="8"/>
    </row>
    <row r="249" spans="1:1">
      <c r="A249" s="8"/>
    </row>
    <row r="250" spans="1:1">
      <c r="A250" s="8"/>
    </row>
    <row r="251" spans="1:1">
      <c r="A251" s="8"/>
    </row>
    <row r="252" spans="1:1">
      <c r="A252" s="8"/>
    </row>
    <row r="253" spans="1:1">
      <c r="A253" s="8"/>
    </row>
    <row r="254" spans="1:1">
      <c r="A254" s="8"/>
    </row>
  </sheetData>
  <mergeCells count="7">
    <mergeCell ref="C32:D32"/>
    <mergeCell ref="F32:G32"/>
    <mergeCell ref="A6:G6"/>
    <mergeCell ref="A2:G2"/>
    <mergeCell ref="A13:G13"/>
    <mergeCell ref="C31:D31"/>
    <mergeCell ref="F31:G31"/>
  </mergeCells>
  <printOptions horizontalCentered="1"/>
  <pageMargins left="0.59055118110236227" right="0.59055118110236227" top="0.78740157480314965" bottom="0.59055118110236227" header="0" footer="0"/>
  <pageSetup paperSize="9" scale="88" fitToHeight="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opLeftCell="A49" zoomScale="75" zoomScaleNormal="75" zoomScaleSheetLayoutView="75" workbookViewId="0">
      <selection activeCell="F20" sqref="F20"/>
    </sheetView>
  </sheetViews>
  <sheetFormatPr defaultColWidth="9.140625" defaultRowHeight="18.75"/>
  <cols>
    <col min="1" max="1" width="88" style="16" customWidth="1"/>
    <col min="2" max="2" width="15" style="16" customWidth="1"/>
    <col min="3" max="7" width="20.42578125" style="16" customWidth="1"/>
    <col min="8" max="8" width="18.42578125" style="16" customWidth="1"/>
    <col min="9" max="16384" width="9.140625" style="16"/>
  </cols>
  <sheetData>
    <row r="1" spans="1:8" ht="20.25">
      <c r="H1" s="275" t="s">
        <v>345</v>
      </c>
    </row>
    <row r="2" spans="1:8" ht="22.5">
      <c r="A2" s="468" t="s">
        <v>224</v>
      </c>
      <c r="B2" s="468"/>
      <c r="C2" s="468"/>
      <c r="D2" s="468"/>
      <c r="E2" s="468"/>
      <c r="F2" s="468"/>
      <c r="G2" s="468"/>
      <c r="H2" s="468"/>
    </row>
    <row r="3" spans="1:8">
      <c r="A3" s="33"/>
      <c r="B3" s="33"/>
      <c r="C3" s="33"/>
      <c r="D3" s="33"/>
      <c r="E3" s="303"/>
      <c r="F3" s="33"/>
      <c r="G3" s="33"/>
      <c r="H3" s="33" t="s">
        <v>455</v>
      </c>
    </row>
    <row r="4" spans="1:8" ht="48" customHeight="1">
      <c r="A4" s="466" t="s">
        <v>155</v>
      </c>
      <c r="B4" s="519" t="s">
        <v>0</v>
      </c>
      <c r="C4" s="466" t="s">
        <v>279</v>
      </c>
      <c r="D4" s="466"/>
      <c r="E4" s="475" t="s">
        <v>510</v>
      </c>
      <c r="F4" s="475"/>
      <c r="G4" s="475"/>
      <c r="H4" s="475"/>
    </row>
    <row r="5" spans="1:8" ht="56.25" customHeight="1">
      <c r="A5" s="466"/>
      <c r="B5" s="519"/>
      <c r="C5" s="211" t="s">
        <v>516</v>
      </c>
      <c r="D5" s="211" t="s">
        <v>512</v>
      </c>
      <c r="E5" s="211" t="s">
        <v>146</v>
      </c>
      <c r="F5" s="211" t="s">
        <v>142</v>
      </c>
      <c r="G5" s="207" t="s">
        <v>152</v>
      </c>
      <c r="H5" s="207" t="s">
        <v>153</v>
      </c>
    </row>
    <row r="6" spans="1:8" ht="22.5" customHeight="1">
      <c r="A6" s="207">
        <v>1</v>
      </c>
      <c r="B6" s="215">
        <v>2</v>
      </c>
      <c r="C6" s="207">
        <v>3</v>
      </c>
      <c r="D6" s="215">
        <v>4</v>
      </c>
      <c r="E6" s="207">
        <v>5</v>
      </c>
      <c r="F6" s="215">
        <v>6</v>
      </c>
      <c r="G6" s="207">
        <v>7</v>
      </c>
      <c r="H6" s="215">
        <v>8</v>
      </c>
    </row>
    <row r="7" spans="1:8" ht="27.75" customHeight="1">
      <c r="A7" s="80" t="s">
        <v>235</v>
      </c>
      <c r="B7" s="82"/>
      <c r="C7" s="82"/>
      <c r="D7" s="82"/>
      <c r="E7" s="82"/>
      <c r="F7" s="82"/>
      <c r="G7" s="82"/>
      <c r="H7" s="83"/>
    </row>
    <row r="8" spans="1:8" s="276" customFormat="1" ht="30" customHeight="1">
      <c r="A8" s="84" t="s">
        <v>210</v>
      </c>
      <c r="B8" s="85">
        <v>3000</v>
      </c>
      <c r="C8" s="345">
        <f>SUM(C9:C10,C12:C17)</f>
        <v>2771.4</v>
      </c>
      <c r="D8" s="345">
        <f t="shared" ref="D8:E8" si="0">SUM(D9:D10,D12:D17)</f>
        <v>5483.4</v>
      </c>
      <c r="E8" s="345">
        <f t="shared" si="0"/>
        <v>4736.5</v>
      </c>
      <c r="F8" s="345">
        <f>SUM(F9:F10,F12:F17)</f>
        <v>5483.4</v>
      </c>
      <c r="G8" s="135">
        <f t="shared" ref="G8" si="1">IF(F8="(    )",0,F8)-IF(E8="(    )",0,E8)</f>
        <v>746.89999999999964</v>
      </c>
      <c r="H8" s="135">
        <f t="shared" ref="H8" si="2">IF(IF(E8="(    )",0,E8)=0,0,IF(F8="(    )",0,F8)/IF(E8="(    )",0,E8))*100</f>
        <v>115.76902776311621</v>
      </c>
    </row>
    <row r="9" spans="1:8" s="354" customFormat="1" ht="27.75" customHeight="1">
      <c r="A9" s="352" t="s">
        <v>308</v>
      </c>
      <c r="B9" s="72">
        <v>3010</v>
      </c>
      <c r="C9" s="127">
        <v>2768.9</v>
      </c>
      <c r="D9" s="127">
        <f>F9</f>
        <v>5483.4</v>
      </c>
      <c r="E9" s="127">
        <v>4736.5</v>
      </c>
      <c r="F9" s="127">
        <v>5483.4</v>
      </c>
      <c r="G9" s="139">
        <f t="shared" ref="G9:G68" si="3">IF(F9="(    )",0,F9)-IF(E9="(    )",0,E9)</f>
        <v>746.89999999999964</v>
      </c>
      <c r="H9" s="139">
        <f t="shared" ref="H9:H68" si="4">IF(IF(E9="(    )",0,E9)=0,0,IF(F9="(    )",0,F9)/IF(E9="(    )",0,E9))*100</f>
        <v>115.76902776311621</v>
      </c>
    </row>
    <row r="10" spans="1:8" s="354" customFormat="1" ht="27.75" customHeight="1">
      <c r="A10" s="352" t="s">
        <v>225</v>
      </c>
      <c r="B10" s="72">
        <v>3020</v>
      </c>
      <c r="C10" s="127"/>
      <c r="D10" s="73"/>
      <c r="E10" s="127"/>
      <c r="F10" s="73"/>
      <c r="G10" s="139">
        <f t="shared" si="3"/>
        <v>0</v>
      </c>
      <c r="H10" s="139">
        <f t="shared" si="4"/>
        <v>0</v>
      </c>
    </row>
    <row r="11" spans="1:8" s="354" customFormat="1" ht="27.75" customHeight="1">
      <c r="A11" s="352" t="s">
        <v>226</v>
      </c>
      <c r="B11" s="72">
        <v>3021</v>
      </c>
      <c r="C11" s="127"/>
      <c r="D11" s="73"/>
      <c r="E11" s="73"/>
      <c r="F11" s="73"/>
      <c r="G11" s="139">
        <f t="shared" si="3"/>
        <v>0</v>
      </c>
      <c r="H11" s="139">
        <f t="shared" si="4"/>
        <v>0</v>
      </c>
    </row>
    <row r="12" spans="1:8" s="354" customFormat="1" ht="27.75" customHeight="1">
      <c r="A12" s="352" t="s">
        <v>506</v>
      </c>
      <c r="B12" s="72">
        <v>3030</v>
      </c>
      <c r="C12" s="127">
        <v>2.5</v>
      </c>
      <c r="D12" s="127"/>
      <c r="E12" s="73">
        <f>'Розшифровка до Руху'!D8</f>
        <v>0</v>
      </c>
      <c r="F12" s="127"/>
      <c r="G12" s="139">
        <f t="shared" si="3"/>
        <v>0</v>
      </c>
      <c r="H12" s="139">
        <f t="shared" si="4"/>
        <v>0</v>
      </c>
    </row>
    <row r="13" spans="1:8" s="354" customFormat="1" ht="27.75" customHeight="1">
      <c r="A13" s="352" t="s">
        <v>429</v>
      </c>
      <c r="B13" s="72">
        <v>3040</v>
      </c>
      <c r="C13" s="127"/>
      <c r="D13" s="73"/>
      <c r="E13" s="73"/>
      <c r="F13" s="73"/>
      <c r="G13" s="139">
        <f t="shared" si="3"/>
        <v>0</v>
      </c>
      <c r="H13" s="139">
        <f t="shared" si="4"/>
        <v>0</v>
      </c>
    </row>
    <row r="14" spans="1:8" s="354" customFormat="1" ht="27.75" customHeight="1">
      <c r="A14" s="352" t="s">
        <v>211</v>
      </c>
      <c r="B14" s="72">
        <v>3050</v>
      </c>
      <c r="C14" s="127"/>
      <c r="D14" s="73"/>
      <c r="E14" s="73"/>
      <c r="F14" s="73"/>
      <c r="G14" s="139">
        <f t="shared" si="3"/>
        <v>0</v>
      </c>
      <c r="H14" s="139">
        <f t="shared" si="4"/>
        <v>0</v>
      </c>
    </row>
    <row r="15" spans="1:8" s="354" customFormat="1" ht="27.75" customHeight="1">
      <c r="A15" s="352" t="s">
        <v>462</v>
      </c>
      <c r="B15" s="72">
        <v>3060</v>
      </c>
      <c r="C15" s="127"/>
      <c r="D15" s="73"/>
      <c r="E15" s="73"/>
      <c r="F15" s="73"/>
      <c r="G15" s="139">
        <f t="shared" si="3"/>
        <v>0</v>
      </c>
      <c r="H15" s="139">
        <f t="shared" si="4"/>
        <v>0</v>
      </c>
    </row>
    <row r="16" spans="1:8" s="354" customFormat="1" ht="46.5" customHeight="1">
      <c r="A16" s="352" t="s">
        <v>369</v>
      </c>
      <c r="B16" s="72">
        <v>3070</v>
      </c>
      <c r="C16" s="127"/>
      <c r="D16" s="73"/>
      <c r="E16" s="73"/>
      <c r="F16" s="73"/>
      <c r="G16" s="139">
        <f t="shared" si="3"/>
        <v>0</v>
      </c>
      <c r="H16" s="139">
        <f t="shared" si="4"/>
        <v>0</v>
      </c>
    </row>
    <row r="17" spans="1:8" s="354" customFormat="1" ht="31.5" customHeight="1">
      <c r="A17" s="352" t="s">
        <v>309</v>
      </c>
      <c r="B17" s="72">
        <v>3080</v>
      </c>
      <c r="C17" s="73">
        <f>'Розшифровка до Руху'!C10</f>
        <v>0</v>
      </c>
      <c r="D17" s="127">
        <f>'Розшифровка до Руху'!E10</f>
        <v>0</v>
      </c>
      <c r="E17" s="439">
        <f>'Розшифровка до Руху'!D10</f>
        <v>0</v>
      </c>
      <c r="F17" s="439">
        <f>'Розшифровка до Руху'!E10</f>
        <v>0</v>
      </c>
      <c r="G17" s="139">
        <f t="shared" si="3"/>
        <v>0</v>
      </c>
      <c r="H17" s="139">
        <f t="shared" si="4"/>
        <v>0</v>
      </c>
    </row>
    <row r="18" spans="1:8" s="276" customFormat="1" ht="30" customHeight="1">
      <c r="A18" s="84" t="s">
        <v>219</v>
      </c>
      <c r="B18" s="85">
        <v>3100</v>
      </c>
      <c r="C18" s="345">
        <f>SUM(C19:C21,C32:C33)</f>
        <v>-2243.4</v>
      </c>
      <c r="D18" s="345">
        <f t="shared" ref="D18:F18" si="5">SUM(D19:D21,D32:D33)</f>
        <v>-4981.5999999999995</v>
      </c>
      <c r="E18" s="345">
        <f t="shared" si="5"/>
        <v>-4625.1000000000004</v>
      </c>
      <c r="F18" s="345">
        <f t="shared" si="5"/>
        <v>-4981.5999999999995</v>
      </c>
      <c r="G18" s="135">
        <f t="shared" si="3"/>
        <v>-356.49999999999909</v>
      </c>
      <c r="H18" s="135">
        <f t="shared" si="4"/>
        <v>107.70794144991459</v>
      </c>
    </row>
    <row r="19" spans="1:8" s="354" customFormat="1" ht="27.75" customHeight="1">
      <c r="A19" s="313" t="s">
        <v>214</v>
      </c>
      <c r="B19" s="314">
        <v>3110</v>
      </c>
      <c r="C19" s="127">
        <v>-142.1</v>
      </c>
      <c r="D19" s="127">
        <f>F19</f>
        <v>-206.1</v>
      </c>
      <c r="E19" s="127">
        <v>-175.3</v>
      </c>
      <c r="F19" s="127">
        <v>-206.1</v>
      </c>
      <c r="G19" s="139">
        <f t="shared" si="3"/>
        <v>-30.799999999999983</v>
      </c>
      <c r="H19" s="139">
        <f t="shared" si="4"/>
        <v>117.56988020536224</v>
      </c>
    </row>
    <row r="20" spans="1:8" s="354" customFormat="1" ht="27.75" customHeight="1">
      <c r="A20" s="352" t="s">
        <v>215</v>
      </c>
      <c r="B20" s="72">
        <v>3120</v>
      </c>
      <c r="C20" s="127">
        <v>-1103.7</v>
      </c>
      <c r="D20" s="127">
        <f t="shared" ref="D20:D21" si="6">F20</f>
        <v>-2488.6</v>
      </c>
      <c r="E20" s="127">
        <v>-2379</v>
      </c>
      <c r="F20" s="127">
        <v>-2488.6</v>
      </c>
      <c r="G20" s="139">
        <f t="shared" si="3"/>
        <v>-109.59999999999991</v>
      </c>
      <c r="H20" s="139">
        <f t="shared" si="4"/>
        <v>104.60697772173182</v>
      </c>
    </row>
    <row r="21" spans="1:8" s="354" customFormat="1" ht="42" customHeight="1">
      <c r="A21" s="352" t="s">
        <v>227</v>
      </c>
      <c r="B21" s="72">
        <v>3130</v>
      </c>
      <c r="C21" s="127">
        <f>SUM(C22:C31)</f>
        <v>-997.6</v>
      </c>
      <c r="D21" s="127">
        <f t="shared" si="6"/>
        <v>-2277</v>
      </c>
      <c r="E21" s="127">
        <f t="shared" ref="E21" si="7">SUM(E22:E31)</f>
        <v>-2070.8000000000002</v>
      </c>
      <c r="F21" s="127">
        <f>SUM(F22:F31)</f>
        <v>-2277</v>
      </c>
      <c r="G21" s="139">
        <f t="shared" si="3"/>
        <v>-206.19999999999982</v>
      </c>
      <c r="H21" s="139">
        <f t="shared" si="4"/>
        <v>109.95750434614642</v>
      </c>
    </row>
    <row r="22" spans="1:8" s="354" customFormat="1" ht="27.75" customHeight="1">
      <c r="A22" s="352" t="s">
        <v>216</v>
      </c>
      <c r="B22" s="72">
        <v>3131</v>
      </c>
      <c r="C22" s="127" t="s">
        <v>187</v>
      </c>
      <c r="D22" s="127" t="s">
        <v>187</v>
      </c>
      <c r="E22" s="127" t="s">
        <v>187</v>
      </c>
      <c r="F22" s="127">
        <v>-11.2</v>
      </c>
      <c r="G22" s="139">
        <f t="shared" si="3"/>
        <v>-11.2</v>
      </c>
      <c r="H22" s="139">
        <f t="shared" si="4"/>
        <v>0</v>
      </c>
    </row>
    <row r="23" spans="1:8" s="354" customFormat="1" ht="27.75" customHeight="1">
      <c r="A23" s="352" t="s">
        <v>217</v>
      </c>
      <c r="B23" s="72">
        <v>3132</v>
      </c>
      <c r="C23" s="127">
        <v>-394.7</v>
      </c>
      <c r="D23" s="127">
        <f t="shared" ref="D23:D24" si="8">F23</f>
        <v>-1003.4</v>
      </c>
      <c r="E23" s="127">
        <v>-789.4</v>
      </c>
      <c r="F23" s="127">
        <v>-1003.4</v>
      </c>
      <c r="G23" s="139">
        <f t="shared" si="3"/>
        <v>-214</v>
      </c>
      <c r="H23" s="139">
        <f t="shared" si="4"/>
        <v>127.10919685837345</v>
      </c>
    </row>
    <row r="24" spans="1:8" s="354" customFormat="1" ht="27.75" customHeight="1">
      <c r="A24" s="352" t="s">
        <v>70</v>
      </c>
      <c r="B24" s="72">
        <v>3133</v>
      </c>
      <c r="C24" s="127">
        <v>-246.8</v>
      </c>
      <c r="D24" s="127">
        <f t="shared" si="8"/>
        <v>-556.5</v>
      </c>
      <c r="E24" s="127">
        <v>-531.9</v>
      </c>
      <c r="F24" s="127">
        <v>-556.5</v>
      </c>
      <c r="G24" s="139">
        <f t="shared" si="3"/>
        <v>-24.600000000000023</v>
      </c>
      <c r="H24" s="139">
        <f t="shared" si="4"/>
        <v>104.62492949802595</v>
      </c>
    </row>
    <row r="25" spans="1:8" s="354" customFormat="1" ht="27.75" customHeight="1">
      <c r="A25" s="352" t="s">
        <v>71</v>
      </c>
      <c r="B25" s="72">
        <v>3134</v>
      </c>
      <c r="C25" s="73" t="s">
        <v>187</v>
      </c>
      <c r="D25" s="73" t="s">
        <v>187</v>
      </c>
      <c r="E25" s="73" t="s">
        <v>187</v>
      </c>
      <c r="F25" s="127" t="s">
        <v>187</v>
      </c>
      <c r="G25" s="139">
        <f t="shared" si="3"/>
        <v>0</v>
      </c>
      <c r="H25" s="139">
        <f t="shared" si="4"/>
        <v>0</v>
      </c>
    </row>
    <row r="26" spans="1:8" s="354" customFormat="1" ht="27.75" customHeight="1">
      <c r="A26" s="352" t="s">
        <v>290</v>
      </c>
      <c r="B26" s="72">
        <v>3135</v>
      </c>
      <c r="C26" s="73" t="s">
        <v>187</v>
      </c>
      <c r="D26" s="73" t="s">
        <v>187</v>
      </c>
      <c r="E26" s="73" t="s">
        <v>187</v>
      </c>
      <c r="F26" s="127" t="s">
        <v>187</v>
      </c>
      <c r="G26" s="139">
        <f t="shared" si="3"/>
        <v>0</v>
      </c>
      <c r="H26" s="139">
        <f t="shared" si="4"/>
        <v>0</v>
      </c>
    </row>
    <row r="27" spans="1:8" s="354" customFormat="1" ht="27.75" customHeight="1">
      <c r="A27" s="352" t="s">
        <v>291</v>
      </c>
      <c r="B27" s="72">
        <v>3136</v>
      </c>
      <c r="C27" s="127">
        <v>-66</v>
      </c>
      <c r="D27" s="127">
        <f>F27</f>
        <v>-58.9</v>
      </c>
      <c r="E27" s="127">
        <v>-55</v>
      </c>
      <c r="F27" s="127">
        <v>-58.9</v>
      </c>
      <c r="G27" s="139">
        <f t="shared" si="3"/>
        <v>-3.8999999999999986</v>
      </c>
      <c r="H27" s="139">
        <f t="shared" si="4"/>
        <v>107.09090909090908</v>
      </c>
    </row>
    <row r="28" spans="1:8" s="354" customFormat="1" ht="27.75" customHeight="1">
      <c r="A28" s="352" t="s">
        <v>296</v>
      </c>
      <c r="B28" s="72">
        <v>3137</v>
      </c>
      <c r="C28" s="127" t="s">
        <v>187</v>
      </c>
      <c r="D28" s="73" t="s">
        <v>187</v>
      </c>
      <c r="E28" s="127" t="s">
        <v>187</v>
      </c>
      <c r="F28" s="127" t="s">
        <v>187</v>
      </c>
      <c r="G28" s="139">
        <f t="shared" si="3"/>
        <v>0</v>
      </c>
      <c r="H28" s="139">
        <f t="shared" si="4"/>
        <v>0</v>
      </c>
    </row>
    <row r="29" spans="1:8" s="354" customFormat="1" ht="27.75" customHeight="1">
      <c r="A29" s="352" t="s">
        <v>365</v>
      </c>
      <c r="B29" s="72">
        <v>3138</v>
      </c>
      <c r="C29" s="127">
        <v>-20.6</v>
      </c>
      <c r="D29" s="127">
        <f t="shared" ref="D29:D30" si="9">F29</f>
        <v>-46.4</v>
      </c>
      <c r="E29" s="127">
        <v>-44.3</v>
      </c>
      <c r="F29" s="127">
        <v>-46.4</v>
      </c>
      <c r="G29" s="139">
        <f t="shared" si="3"/>
        <v>-2.1000000000000014</v>
      </c>
      <c r="H29" s="139">
        <f t="shared" si="4"/>
        <v>104.74040632054175</v>
      </c>
    </row>
    <row r="30" spans="1:8" s="354" customFormat="1" ht="45" customHeight="1">
      <c r="A30" s="352" t="s">
        <v>415</v>
      </c>
      <c r="B30" s="72">
        <v>3139</v>
      </c>
      <c r="C30" s="127">
        <v>-269.5</v>
      </c>
      <c r="D30" s="127">
        <f t="shared" si="9"/>
        <v>-600.6</v>
      </c>
      <c r="E30" s="127">
        <v>-650.20000000000005</v>
      </c>
      <c r="F30" s="127">
        <v>-600.6</v>
      </c>
      <c r="G30" s="139">
        <f t="shared" si="3"/>
        <v>49.600000000000023</v>
      </c>
      <c r="H30" s="139">
        <f t="shared" si="4"/>
        <v>92.371577976007373</v>
      </c>
    </row>
    <row r="31" spans="1:8" s="354" customFormat="1" ht="27.75" customHeight="1">
      <c r="A31" s="352" t="s">
        <v>459</v>
      </c>
      <c r="B31" s="72">
        <v>3140</v>
      </c>
      <c r="C31" s="73">
        <f>'Розшифровка до Руху'!C13</f>
        <v>0</v>
      </c>
      <c r="D31" s="73">
        <f>'Розшифровка до Руху'!E13</f>
        <v>0</v>
      </c>
      <c r="E31" s="73">
        <f>'Розшифровка до Руху'!D13</f>
        <v>0</v>
      </c>
      <c r="F31" s="73">
        <f>'Розшифровка до Руху'!E13</f>
        <v>0</v>
      </c>
      <c r="G31" s="139">
        <f t="shared" si="3"/>
        <v>0</v>
      </c>
      <c r="H31" s="139">
        <f t="shared" si="4"/>
        <v>0</v>
      </c>
    </row>
    <row r="32" spans="1:8" s="354" customFormat="1" ht="27.75" customHeight="1">
      <c r="A32" s="352" t="s">
        <v>218</v>
      </c>
      <c r="B32" s="72">
        <v>3150</v>
      </c>
      <c r="C32" s="73" t="s">
        <v>187</v>
      </c>
      <c r="D32" s="127">
        <f>F32</f>
        <v>-9.9</v>
      </c>
      <c r="E32" s="73" t="s">
        <v>187</v>
      </c>
      <c r="F32" s="127">
        <v>-9.9</v>
      </c>
      <c r="G32" s="139">
        <f t="shared" si="3"/>
        <v>-9.9</v>
      </c>
      <c r="H32" s="139">
        <f t="shared" si="4"/>
        <v>0</v>
      </c>
    </row>
    <row r="33" spans="1:8" s="354" customFormat="1" ht="27.75" customHeight="1">
      <c r="A33" s="352" t="s">
        <v>307</v>
      </c>
      <c r="B33" s="72">
        <v>3160</v>
      </c>
      <c r="C33" s="73">
        <f>'Розшифровка до Руху'!C15</f>
        <v>0</v>
      </c>
      <c r="D33" s="73">
        <f>'Розшифровка до Руху'!E15</f>
        <v>0</v>
      </c>
      <c r="E33" s="73">
        <f>'Розшифровка до Руху'!D15</f>
        <v>0</v>
      </c>
      <c r="F33" s="73">
        <f>'Розшифровка до Руху'!E15</f>
        <v>0</v>
      </c>
      <c r="G33" s="139">
        <f t="shared" si="3"/>
        <v>0</v>
      </c>
      <c r="H33" s="139">
        <f t="shared" si="4"/>
        <v>0</v>
      </c>
    </row>
    <row r="34" spans="1:8" s="276" customFormat="1" ht="30" customHeight="1">
      <c r="A34" s="84" t="s">
        <v>232</v>
      </c>
      <c r="B34" s="85">
        <v>3195</v>
      </c>
      <c r="C34" s="345">
        <f>SUM(C8,C18)</f>
        <v>528</v>
      </c>
      <c r="D34" s="345">
        <f t="shared" ref="D34:F34" si="10">SUM(D8,D18)</f>
        <v>501.80000000000018</v>
      </c>
      <c r="E34" s="345">
        <f t="shared" si="10"/>
        <v>111.39999999999964</v>
      </c>
      <c r="F34" s="345">
        <f t="shared" si="10"/>
        <v>501.80000000000018</v>
      </c>
      <c r="G34" s="135">
        <f t="shared" si="3"/>
        <v>390.40000000000055</v>
      </c>
      <c r="H34" s="135">
        <f t="shared" si="4"/>
        <v>450.44883303411297</v>
      </c>
    </row>
    <row r="35" spans="1:8" s="276" customFormat="1" ht="30" customHeight="1">
      <c r="A35" s="81" t="s">
        <v>236</v>
      </c>
      <c r="B35" s="85"/>
      <c r="C35" s="69"/>
      <c r="D35" s="69"/>
      <c r="E35" s="69"/>
      <c r="F35" s="69"/>
      <c r="G35" s="135"/>
      <c r="H35" s="135"/>
    </row>
    <row r="36" spans="1:8" s="276" customFormat="1" ht="30" customHeight="1">
      <c r="A36" s="84" t="s">
        <v>212</v>
      </c>
      <c r="B36" s="85">
        <v>3200</v>
      </c>
      <c r="C36" s="345">
        <f>SUM(C37:C40)</f>
        <v>1</v>
      </c>
      <c r="D36" s="345">
        <f>SUM(D37:D40)</f>
        <v>0</v>
      </c>
      <c r="E36" s="345">
        <f>SUM(E37:E40)</f>
        <v>0</v>
      </c>
      <c r="F36" s="345">
        <f>SUM(F37:F40)</f>
        <v>0</v>
      </c>
      <c r="G36" s="135">
        <f t="shared" si="3"/>
        <v>0</v>
      </c>
      <c r="H36" s="135">
        <f t="shared" si="4"/>
        <v>0</v>
      </c>
    </row>
    <row r="37" spans="1:8" s="354" customFormat="1" ht="27.75" customHeight="1">
      <c r="A37" s="352" t="s">
        <v>228</v>
      </c>
      <c r="B37" s="72">
        <v>3210</v>
      </c>
      <c r="C37" s="127"/>
      <c r="D37" s="127"/>
      <c r="E37" s="127"/>
      <c r="F37" s="127"/>
      <c r="G37" s="139">
        <f t="shared" si="3"/>
        <v>0</v>
      </c>
      <c r="H37" s="139">
        <f t="shared" si="4"/>
        <v>0</v>
      </c>
    </row>
    <row r="38" spans="1:8" s="354" customFormat="1" ht="27.75" customHeight="1">
      <c r="A38" s="352" t="s">
        <v>229</v>
      </c>
      <c r="B38" s="72">
        <v>3220</v>
      </c>
      <c r="C38" s="127"/>
      <c r="D38" s="127"/>
      <c r="E38" s="127"/>
      <c r="F38" s="127"/>
      <c r="G38" s="139">
        <f t="shared" si="3"/>
        <v>0</v>
      </c>
      <c r="H38" s="139">
        <f t="shared" si="4"/>
        <v>0</v>
      </c>
    </row>
    <row r="39" spans="1:8" s="354" customFormat="1" ht="27.75" customHeight="1">
      <c r="A39" s="352" t="s">
        <v>48</v>
      </c>
      <c r="B39" s="72">
        <v>3230</v>
      </c>
      <c r="C39" s="127"/>
      <c r="D39" s="127"/>
      <c r="E39" s="127"/>
      <c r="F39" s="127"/>
      <c r="G39" s="139">
        <f t="shared" si="3"/>
        <v>0</v>
      </c>
      <c r="H39" s="139">
        <f t="shared" si="4"/>
        <v>0</v>
      </c>
    </row>
    <row r="40" spans="1:8" s="354" customFormat="1" ht="27.75" customHeight="1">
      <c r="A40" s="352" t="s">
        <v>379</v>
      </c>
      <c r="B40" s="72">
        <v>3240</v>
      </c>
      <c r="C40" s="127">
        <v>1</v>
      </c>
      <c r="D40" s="127"/>
      <c r="E40" s="127">
        <f>'Розшифровка до Руху'!D19</f>
        <v>0</v>
      </c>
      <c r="F40" s="127"/>
      <c r="G40" s="139">
        <f t="shared" si="3"/>
        <v>0</v>
      </c>
      <c r="H40" s="139">
        <f t="shared" si="4"/>
        <v>0</v>
      </c>
    </row>
    <row r="41" spans="1:8" s="276" customFormat="1" ht="30" customHeight="1">
      <c r="A41" s="84" t="s">
        <v>220</v>
      </c>
      <c r="B41" s="85">
        <v>3255</v>
      </c>
      <c r="C41" s="345">
        <f>SUM(C42,C44,C51)</f>
        <v>-1.6</v>
      </c>
      <c r="D41" s="345">
        <f t="shared" ref="D41:F41" si="11">SUM(D42,D44,D51)</f>
        <v>-26.1</v>
      </c>
      <c r="E41" s="345">
        <f t="shared" si="11"/>
        <v>0</v>
      </c>
      <c r="F41" s="345">
        <f t="shared" si="11"/>
        <v>-26.1</v>
      </c>
      <c r="G41" s="135">
        <f t="shared" si="3"/>
        <v>-26.1</v>
      </c>
      <c r="H41" s="135">
        <f t="shared" si="4"/>
        <v>0</v>
      </c>
    </row>
    <row r="42" spans="1:8" s="276" customFormat="1" ht="30" customHeight="1">
      <c r="A42" s="79" t="s">
        <v>370</v>
      </c>
      <c r="B42" s="86">
        <v>3260</v>
      </c>
      <c r="C42" s="73">
        <f>SUM(C43:C43)</f>
        <v>0</v>
      </c>
      <c r="D42" s="73">
        <f t="shared" ref="D42:F42" si="12">SUM(D43:D43)</f>
        <v>0</v>
      </c>
      <c r="E42" s="73">
        <f t="shared" si="12"/>
        <v>0</v>
      </c>
      <c r="F42" s="73">
        <f t="shared" si="12"/>
        <v>0</v>
      </c>
      <c r="G42" s="139">
        <f t="shared" si="3"/>
        <v>0</v>
      </c>
      <c r="H42" s="139">
        <f t="shared" si="4"/>
        <v>0</v>
      </c>
    </row>
    <row r="43" spans="1:8" s="276" customFormat="1" ht="30" customHeight="1">
      <c r="A43" s="79" t="s">
        <v>371</v>
      </c>
      <c r="B43" s="86">
        <v>3261</v>
      </c>
      <c r="C43" s="73" t="s">
        <v>187</v>
      </c>
      <c r="D43" s="73" t="s">
        <v>187</v>
      </c>
      <c r="E43" s="73" t="s">
        <v>187</v>
      </c>
      <c r="F43" s="73" t="s">
        <v>187</v>
      </c>
      <c r="G43" s="139">
        <f t="shared" si="3"/>
        <v>0</v>
      </c>
      <c r="H43" s="139">
        <f t="shared" si="4"/>
        <v>0</v>
      </c>
    </row>
    <row r="44" spans="1:8" s="276" customFormat="1" ht="30" customHeight="1">
      <c r="A44" s="79" t="s">
        <v>372</v>
      </c>
      <c r="B44" s="86">
        <v>3270</v>
      </c>
      <c r="C44" s="127">
        <f>SUM(C45:C50)</f>
        <v>-1.6</v>
      </c>
      <c r="D44" s="127">
        <f t="shared" ref="D44:F44" si="13">SUM(D45:D50)</f>
        <v>-26.1</v>
      </c>
      <c r="E44" s="73">
        <f t="shared" si="13"/>
        <v>0</v>
      </c>
      <c r="F44" s="127">
        <f t="shared" si="13"/>
        <v>-26.1</v>
      </c>
      <c r="G44" s="139">
        <f t="shared" si="3"/>
        <v>-26.1</v>
      </c>
      <c r="H44" s="139">
        <f t="shared" si="4"/>
        <v>0</v>
      </c>
    </row>
    <row r="45" spans="1:8" s="276" customFormat="1" ht="30" customHeight="1">
      <c r="A45" s="79" t="s">
        <v>380</v>
      </c>
      <c r="B45" s="86">
        <v>3271</v>
      </c>
      <c r="C45" s="73">
        <f>'Розшифровка до Руху'!C23</f>
        <v>0</v>
      </c>
      <c r="D45" s="127">
        <f>'Розшифровка до Руху'!E23</f>
        <v>0</v>
      </c>
      <c r="E45" s="73">
        <f>'Розшифровка до Руху'!D23</f>
        <v>0</v>
      </c>
      <c r="F45" s="127">
        <f>'Розшифровка до Руху'!E23</f>
        <v>0</v>
      </c>
      <c r="G45" s="139">
        <f t="shared" si="3"/>
        <v>0</v>
      </c>
      <c r="H45" s="139">
        <f t="shared" si="4"/>
        <v>0</v>
      </c>
    </row>
    <row r="46" spans="1:8" s="354" customFormat="1" ht="27.75" customHeight="1">
      <c r="A46" s="352" t="s">
        <v>423</v>
      </c>
      <c r="B46" s="72">
        <v>3272</v>
      </c>
      <c r="C46" s="127">
        <v>-1.6</v>
      </c>
      <c r="D46" s="127"/>
      <c r="E46" s="73">
        <f>'Розшифровка до Руху'!D25</f>
        <v>0</v>
      </c>
      <c r="F46" s="127"/>
      <c r="G46" s="139">
        <f t="shared" si="3"/>
        <v>0</v>
      </c>
      <c r="H46" s="139">
        <f t="shared" si="4"/>
        <v>0</v>
      </c>
    </row>
    <row r="47" spans="1:8" s="354" customFormat="1" ht="41.1" customHeight="1">
      <c r="A47" s="352" t="s">
        <v>28</v>
      </c>
      <c r="B47" s="72">
        <v>3273</v>
      </c>
      <c r="C47" s="73">
        <f>'Розшифровка до Руху'!C27</f>
        <v>0</v>
      </c>
      <c r="D47" s="73">
        <f>'Розшифровка до Руху'!E27</f>
        <v>-26.1</v>
      </c>
      <c r="E47" s="73">
        <f>'Розшифровка до Руху'!D27</f>
        <v>0</v>
      </c>
      <c r="F47" s="127">
        <f>'Розшифровка до Руху'!E27</f>
        <v>-26.1</v>
      </c>
      <c r="G47" s="139">
        <f t="shared" si="3"/>
        <v>-26.1</v>
      </c>
      <c r="H47" s="139">
        <f t="shared" si="4"/>
        <v>0</v>
      </c>
    </row>
    <row r="48" spans="1:8" s="354" customFormat="1" ht="27.75" customHeight="1">
      <c r="A48" s="352" t="s">
        <v>381</v>
      </c>
      <c r="B48" s="72">
        <v>3274</v>
      </c>
      <c r="C48" s="73">
        <f>'Розшифровка до Руху'!C31</f>
        <v>0</v>
      </c>
      <c r="D48" s="73">
        <f>'Розшифровка до Руху'!E31</f>
        <v>0</v>
      </c>
      <c r="E48" s="73">
        <f>'Розшифровка до Руху'!D31</f>
        <v>0</v>
      </c>
      <c r="F48" s="73">
        <f>'Розшифровка до Руху'!E31</f>
        <v>0</v>
      </c>
      <c r="G48" s="139">
        <f t="shared" si="3"/>
        <v>0</v>
      </c>
      <c r="H48" s="139">
        <f t="shared" si="4"/>
        <v>0</v>
      </c>
    </row>
    <row r="49" spans="1:8" s="354" customFormat="1" ht="42.75" customHeight="1">
      <c r="A49" s="352" t="s">
        <v>373</v>
      </c>
      <c r="B49" s="72">
        <v>3275</v>
      </c>
      <c r="C49" s="73">
        <f>'Розшифровка до Руху'!C33</f>
        <v>0</v>
      </c>
      <c r="D49" s="73">
        <f>'Розшифровка до Руху'!E33</f>
        <v>0</v>
      </c>
      <c r="E49" s="73">
        <f>'Розшифровка до Руху'!D33</f>
        <v>0</v>
      </c>
      <c r="F49" s="73">
        <f>'Розшифровка до Руху'!E33</f>
        <v>0</v>
      </c>
      <c r="G49" s="139">
        <f t="shared" si="3"/>
        <v>0</v>
      </c>
      <c r="H49" s="139">
        <f t="shared" si="4"/>
        <v>0</v>
      </c>
    </row>
    <row r="50" spans="1:8" s="354" customFormat="1" ht="27.75" customHeight="1">
      <c r="A50" s="352" t="s">
        <v>374</v>
      </c>
      <c r="B50" s="72">
        <v>3276</v>
      </c>
      <c r="C50" s="73">
        <f>'Розшифровка до Руху'!C35</f>
        <v>0</v>
      </c>
      <c r="D50" s="73">
        <f>'Розшифровка до Руху'!E35</f>
        <v>0</v>
      </c>
      <c r="E50" s="73">
        <f>'Розшифровка до Руху'!D35</f>
        <v>0</v>
      </c>
      <c r="F50" s="73">
        <f>'Розшифровка до Руху'!E35</f>
        <v>0</v>
      </c>
      <c r="G50" s="139">
        <f t="shared" si="3"/>
        <v>0</v>
      </c>
      <c r="H50" s="139">
        <f t="shared" si="4"/>
        <v>0</v>
      </c>
    </row>
    <row r="51" spans="1:8" s="354" customFormat="1" ht="27.75" customHeight="1">
      <c r="A51" s="352" t="s">
        <v>307</v>
      </c>
      <c r="B51" s="72">
        <v>3280</v>
      </c>
      <c r="C51" s="73">
        <f>'Розшифровка до Руху'!C37</f>
        <v>0</v>
      </c>
      <c r="D51" s="73">
        <f>'Розшифровка до Руху'!E37</f>
        <v>0</v>
      </c>
      <c r="E51" s="73">
        <f>'Розшифровка до Руху'!D37</f>
        <v>0</v>
      </c>
      <c r="F51" s="73">
        <f>'Розшифровка до Руху'!E37</f>
        <v>0</v>
      </c>
      <c r="G51" s="139">
        <f t="shared" si="3"/>
        <v>0</v>
      </c>
      <c r="H51" s="139">
        <f t="shared" si="4"/>
        <v>0</v>
      </c>
    </row>
    <row r="52" spans="1:8" s="276" customFormat="1" ht="30" customHeight="1">
      <c r="A52" s="84" t="s">
        <v>105</v>
      </c>
      <c r="B52" s="85">
        <v>3295</v>
      </c>
      <c r="C52" s="345">
        <f>SUM(C36,C41)</f>
        <v>-0.60000000000000009</v>
      </c>
      <c r="D52" s="345">
        <f t="shared" ref="D52:F52" si="14">SUM(D36,D41)</f>
        <v>-26.1</v>
      </c>
      <c r="E52" s="69">
        <f t="shared" si="14"/>
        <v>0</v>
      </c>
      <c r="F52" s="345">
        <f t="shared" si="14"/>
        <v>-26.1</v>
      </c>
      <c r="G52" s="135">
        <f t="shared" si="3"/>
        <v>-26.1</v>
      </c>
      <c r="H52" s="135">
        <f t="shared" si="4"/>
        <v>0</v>
      </c>
    </row>
    <row r="53" spans="1:8" s="276" customFormat="1" ht="30" customHeight="1">
      <c r="A53" s="81" t="s">
        <v>237</v>
      </c>
      <c r="B53" s="382"/>
      <c r="C53" s="315"/>
      <c r="D53" s="315"/>
      <c r="E53" s="315"/>
      <c r="F53" s="315"/>
      <c r="G53" s="383"/>
      <c r="H53" s="383"/>
    </row>
    <row r="54" spans="1:8" s="276" customFormat="1" ht="30" customHeight="1">
      <c r="A54" s="84" t="s">
        <v>213</v>
      </c>
      <c r="B54" s="85">
        <v>3300</v>
      </c>
      <c r="C54" s="438">
        <f>SUM(C55:C57)</f>
        <v>235.3</v>
      </c>
      <c r="D54" s="438">
        <f t="shared" ref="D54:F54" si="15">SUM(D55:D57)</f>
        <v>0</v>
      </c>
      <c r="E54" s="384">
        <f t="shared" si="15"/>
        <v>0</v>
      </c>
      <c r="F54" s="438">
        <f t="shared" si="15"/>
        <v>0</v>
      </c>
      <c r="G54" s="383">
        <f t="shared" si="3"/>
        <v>0</v>
      </c>
      <c r="H54" s="383">
        <f t="shared" si="4"/>
        <v>0</v>
      </c>
    </row>
    <row r="55" spans="1:8" s="372" customFormat="1" ht="27.75" customHeight="1">
      <c r="A55" s="371" t="s">
        <v>230</v>
      </c>
      <c r="B55" s="72">
        <v>3310</v>
      </c>
      <c r="C55" s="439"/>
      <c r="D55" s="439"/>
      <c r="E55" s="444">
        <f>'VII Статутн. капіт'!E9</f>
        <v>0</v>
      </c>
      <c r="F55" s="445"/>
      <c r="G55" s="445"/>
      <c r="H55" s="385">
        <f t="shared" si="4"/>
        <v>0</v>
      </c>
    </row>
    <row r="56" spans="1:8" s="372" customFormat="1" ht="27.75" customHeight="1">
      <c r="A56" s="371" t="s">
        <v>375</v>
      </c>
      <c r="B56" s="72">
        <v>3320</v>
      </c>
      <c r="C56" s="439">
        <v>235.3</v>
      </c>
      <c r="D56" s="439">
        <f>F56</f>
        <v>0</v>
      </c>
      <c r="E56" s="315"/>
      <c r="F56" s="439"/>
      <c r="G56" s="385">
        <f t="shared" si="3"/>
        <v>0</v>
      </c>
      <c r="H56" s="385">
        <f t="shared" si="4"/>
        <v>0</v>
      </c>
    </row>
    <row r="57" spans="1:8" s="372" customFormat="1" ht="27.75" customHeight="1">
      <c r="A57" s="371" t="s">
        <v>379</v>
      </c>
      <c r="B57" s="72">
        <v>3330</v>
      </c>
      <c r="C57" s="315">
        <f>'Розшифровка до Руху'!C43</f>
        <v>0</v>
      </c>
      <c r="D57" s="315">
        <f>'Розшифровка до Руху'!E43</f>
        <v>0</v>
      </c>
      <c r="E57" s="315">
        <f>'Розшифровка до Руху'!D43</f>
        <v>0</v>
      </c>
      <c r="F57" s="315">
        <f>'Розшифровка до Руху'!E43</f>
        <v>0</v>
      </c>
      <c r="G57" s="385">
        <f t="shared" si="3"/>
        <v>0</v>
      </c>
      <c r="H57" s="385">
        <f t="shared" si="4"/>
        <v>0</v>
      </c>
    </row>
    <row r="58" spans="1:8" s="276" customFormat="1" ht="30" customHeight="1">
      <c r="A58" s="84" t="s">
        <v>221</v>
      </c>
      <c r="B58" s="85">
        <v>3345</v>
      </c>
      <c r="C58" s="438">
        <f>SUM(C59:C63)</f>
        <v>-238.60000000000002</v>
      </c>
      <c r="D58" s="438">
        <f>SUM(D59:D63)</f>
        <v>-62.1</v>
      </c>
      <c r="E58" s="438">
        <f>SUM(E59:E63)</f>
        <v>-0.1</v>
      </c>
      <c r="F58" s="438">
        <f>SUM(F59:F63)</f>
        <v>-62.1</v>
      </c>
      <c r="G58" s="383">
        <f t="shared" si="3"/>
        <v>-62</v>
      </c>
      <c r="H58" s="383">
        <f t="shared" si="4"/>
        <v>62100</v>
      </c>
    </row>
    <row r="59" spans="1:8" s="372" customFormat="1" ht="27.75" customHeight="1">
      <c r="A59" s="371" t="s">
        <v>231</v>
      </c>
      <c r="B59" s="72">
        <v>3350</v>
      </c>
      <c r="C59" s="439" t="s">
        <v>187</v>
      </c>
      <c r="D59" s="439" t="s">
        <v>187</v>
      </c>
      <c r="E59" s="439" t="s">
        <v>187</v>
      </c>
      <c r="F59" s="439" t="s">
        <v>187</v>
      </c>
      <c r="G59" s="385">
        <f t="shared" si="3"/>
        <v>0</v>
      </c>
      <c r="H59" s="385">
        <f t="shared" si="4"/>
        <v>0</v>
      </c>
    </row>
    <row r="60" spans="1:8" s="372" customFormat="1" ht="27.75" customHeight="1">
      <c r="A60" s="371" t="s">
        <v>376</v>
      </c>
      <c r="B60" s="72">
        <v>3360</v>
      </c>
      <c r="C60" s="439">
        <v>-235.3</v>
      </c>
      <c r="D60" s="439">
        <f>F60</f>
        <v>0</v>
      </c>
      <c r="E60" s="439" t="s">
        <v>187</v>
      </c>
      <c r="F60" s="439"/>
      <c r="G60" s="385">
        <f t="shared" si="3"/>
        <v>0</v>
      </c>
      <c r="H60" s="385">
        <f t="shared" si="4"/>
        <v>0</v>
      </c>
    </row>
    <row r="61" spans="1:8" s="372" customFormat="1" ht="27.75" customHeight="1">
      <c r="A61" s="371" t="s">
        <v>377</v>
      </c>
      <c r="B61" s="72">
        <v>3370</v>
      </c>
      <c r="C61" s="315" t="s">
        <v>187</v>
      </c>
      <c r="D61" s="315">
        <f>F61</f>
        <v>-62.1</v>
      </c>
      <c r="E61" s="439">
        <v>-0.1</v>
      </c>
      <c r="F61" s="439">
        <v>-62.1</v>
      </c>
      <c r="G61" s="385">
        <f t="shared" si="3"/>
        <v>-62</v>
      </c>
      <c r="H61" s="385">
        <f t="shared" si="4"/>
        <v>62100</v>
      </c>
    </row>
    <row r="62" spans="1:8" s="372" customFormat="1" ht="48" customHeight="1">
      <c r="A62" s="371" t="s">
        <v>378</v>
      </c>
      <c r="B62" s="72">
        <v>3380</v>
      </c>
      <c r="C62" s="439">
        <v>-3.3</v>
      </c>
      <c r="D62" s="439">
        <f>F62</f>
        <v>0</v>
      </c>
      <c r="E62" s="439" t="s">
        <v>187</v>
      </c>
      <c r="F62" s="439"/>
      <c r="G62" s="385">
        <f t="shared" si="3"/>
        <v>0</v>
      </c>
      <c r="H62" s="385">
        <f t="shared" si="4"/>
        <v>0</v>
      </c>
    </row>
    <row r="63" spans="1:8" s="372" customFormat="1" ht="31.5" customHeight="1">
      <c r="A63" s="371" t="s">
        <v>448</v>
      </c>
      <c r="B63" s="72">
        <v>3390</v>
      </c>
      <c r="C63" s="439">
        <f>'Розшифровка до Руху'!C46</f>
        <v>0</v>
      </c>
      <c r="D63" s="315">
        <f>'Розшифровка до Руху'!E46</f>
        <v>0</v>
      </c>
      <c r="E63" s="439">
        <f>'Розшифровка до Руху'!D46</f>
        <v>0</v>
      </c>
      <c r="F63" s="439">
        <f>'Розшифровка до Руху'!E46</f>
        <v>0</v>
      </c>
      <c r="G63" s="385">
        <f t="shared" si="3"/>
        <v>0</v>
      </c>
      <c r="H63" s="385">
        <f t="shared" si="4"/>
        <v>0</v>
      </c>
    </row>
    <row r="64" spans="1:8" s="276" customFormat="1" ht="30" customHeight="1">
      <c r="A64" s="84" t="s">
        <v>106</v>
      </c>
      <c r="B64" s="85">
        <v>3395</v>
      </c>
      <c r="C64" s="438">
        <f>SUM(C54,C58)</f>
        <v>-3.3000000000000114</v>
      </c>
      <c r="D64" s="438">
        <f t="shared" ref="D64:F64" si="16">SUM(D54,D58)</f>
        <v>-62.1</v>
      </c>
      <c r="E64" s="438">
        <f t="shared" si="16"/>
        <v>-0.1</v>
      </c>
      <c r="F64" s="438">
        <f t="shared" si="16"/>
        <v>-62.1</v>
      </c>
      <c r="G64" s="383">
        <f t="shared" si="3"/>
        <v>-62</v>
      </c>
      <c r="H64" s="383">
        <f t="shared" si="4"/>
        <v>62100</v>
      </c>
    </row>
    <row r="65" spans="1:8" s="276" customFormat="1" ht="30" customHeight="1">
      <c r="A65" s="84" t="s">
        <v>29</v>
      </c>
      <c r="B65" s="85">
        <v>3400</v>
      </c>
      <c r="C65" s="438">
        <f>SUM(C34,C52,C64)</f>
        <v>524.09999999999991</v>
      </c>
      <c r="D65" s="438">
        <f t="shared" ref="D65:F65" si="17">SUM(D34,D52,D64)</f>
        <v>413.60000000000014</v>
      </c>
      <c r="E65" s="438">
        <f t="shared" si="17"/>
        <v>111.29999999999964</v>
      </c>
      <c r="F65" s="438">
        <f t="shared" si="17"/>
        <v>413.60000000000014</v>
      </c>
      <c r="G65" s="383">
        <f t="shared" si="3"/>
        <v>302.30000000000052</v>
      </c>
      <c r="H65" s="383">
        <f t="shared" si="4"/>
        <v>371.60826594788989</v>
      </c>
    </row>
    <row r="66" spans="1:8" s="354" customFormat="1" ht="27.75" customHeight="1">
      <c r="A66" s="352" t="s">
        <v>238</v>
      </c>
      <c r="B66" s="72">
        <v>3405</v>
      </c>
      <c r="C66" s="439">
        <v>649.70000000000005</v>
      </c>
      <c r="D66" s="439">
        <f>C68</f>
        <v>1173.8</v>
      </c>
      <c r="E66" s="439">
        <v>524.4</v>
      </c>
      <c r="F66" s="439">
        <f>C68</f>
        <v>1173.8</v>
      </c>
      <c r="G66" s="385">
        <f t="shared" si="3"/>
        <v>649.4</v>
      </c>
      <c r="H66" s="385">
        <f t="shared" si="4"/>
        <v>223.83676582761248</v>
      </c>
    </row>
    <row r="67" spans="1:8" s="354" customFormat="1" ht="27.75" customHeight="1">
      <c r="A67" s="352" t="s">
        <v>108</v>
      </c>
      <c r="B67" s="72">
        <v>3410</v>
      </c>
      <c r="C67" s="439"/>
      <c r="D67" s="315"/>
      <c r="E67" s="439"/>
      <c r="F67" s="315"/>
      <c r="G67" s="385">
        <f t="shared" ref="G67" si="18">IF(F67="(    )",0,F67)-IF(E67="(    )",0,E67)</f>
        <v>0</v>
      </c>
      <c r="H67" s="385">
        <f t="shared" ref="H67" si="19">IF(IF(E67="(    )",0,E67)=0,0,IF(F67="(    )",0,F67)/IF(E67="(    )",0,E67))*100</f>
        <v>0</v>
      </c>
    </row>
    <row r="68" spans="1:8" s="354" customFormat="1" ht="31.5" customHeight="1">
      <c r="A68" s="352" t="s">
        <v>239</v>
      </c>
      <c r="B68" s="72">
        <v>3415</v>
      </c>
      <c r="C68" s="439">
        <f>SUM(C65:C67)</f>
        <v>1173.8</v>
      </c>
      <c r="D68" s="439">
        <f t="shared" ref="D68:F68" si="20">SUM(D65:D67)</f>
        <v>1587.4</v>
      </c>
      <c r="E68" s="439">
        <f t="shared" si="20"/>
        <v>635.69999999999959</v>
      </c>
      <c r="F68" s="439">
        <f t="shared" si="20"/>
        <v>1587.4</v>
      </c>
      <c r="G68" s="385">
        <f t="shared" si="3"/>
        <v>951.7000000000005</v>
      </c>
      <c r="H68" s="385">
        <f t="shared" si="4"/>
        <v>249.70898222431984</v>
      </c>
    </row>
    <row r="69" spans="1:8" s="277" customFormat="1" ht="20.25">
      <c r="A69" s="87"/>
      <c r="B69" s="88"/>
      <c r="C69" s="88"/>
      <c r="D69" s="88"/>
      <c r="E69" s="88"/>
      <c r="F69" s="88"/>
      <c r="G69" s="88"/>
      <c r="H69" s="88"/>
    </row>
    <row r="70" spans="1:8" s="255" customFormat="1" ht="69.75" customHeight="1">
      <c r="A70" s="252" t="s">
        <v>504</v>
      </c>
      <c r="B70" s="253"/>
      <c r="C70" s="520" t="s">
        <v>138</v>
      </c>
      <c r="D70" s="520"/>
      <c r="E70" s="278"/>
      <c r="F70" s="280" t="s">
        <v>505</v>
      </c>
      <c r="G70" s="279"/>
    </row>
    <row r="71" spans="1:8" s="245" customFormat="1">
      <c r="A71" s="241" t="s">
        <v>361</v>
      </c>
      <c r="B71" s="242"/>
      <c r="C71" s="455" t="s">
        <v>66</v>
      </c>
      <c r="D71" s="455"/>
      <c r="E71" s="242"/>
      <c r="F71" s="244" t="s">
        <v>174</v>
      </c>
      <c r="G71" s="244"/>
      <c r="H71" s="244"/>
    </row>
  </sheetData>
  <mergeCells count="7">
    <mergeCell ref="C71:D71"/>
    <mergeCell ref="A2:H2"/>
    <mergeCell ref="A4:A5"/>
    <mergeCell ref="B4:B5"/>
    <mergeCell ref="C4:D4"/>
    <mergeCell ref="E4:H4"/>
    <mergeCell ref="C70:D70"/>
  </mergeCells>
  <phoneticPr fontId="3" type="noConversion"/>
  <printOptions horizontalCentered="1"/>
  <pageMargins left="0.59055118110236227" right="0.59055118110236227" top="0.78740157480314965" bottom="0.59055118110236227" header="0" footer="0"/>
  <pageSetup paperSize="9" scale="58" fitToHeight="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72"/>
  <sheetViews>
    <sheetView view="pageBreakPreview" zoomScale="87" zoomScaleNormal="70" zoomScaleSheetLayoutView="87" workbookViewId="0">
      <selection activeCell="A28" sqref="A28:A30"/>
    </sheetView>
  </sheetViews>
  <sheetFormatPr defaultColWidth="9.140625" defaultRowHeight="18.75"/>
  <cols>
    <col min="1" max="1" width="63.28515625" style="214" customWidth="1"/>
    <col min="2" max="2" width="12" style="355" customWidth="1"/>
    <col min="3" max="3" width="15.28515625" style="355" customWidth="1"/>
    <col min="4" max="4" width="16.140625" style="355" customWidth="1"/>
    <col min="5" max="5" width="16.7109375" style="355" customWidth="1"/>
    <col min="6" max="7" width="14" style="355" customWidth="1"/>
    <col min="8" max="16384" width="9.140625" style="214"/>
  </cols>
  <sheetData>
    <row r="2" spans="1:7">
      <c r="A2" s="489" t="s">
        <v>418</v>
      </c>
      <c r="B2" s="489"/>
      <c r="C2" s="489"/>
      <c r="D2" s="489"/>
      <c r="E2" s="489"/>
      <c r="F2" s="489"/>
      <c r="G2" s="489"/>
    </row>
    <row r="3" spans="1:7">
      <c r="A3" s="349"/>
      <c r="B3" s="184"/>
      <c r="C3" s="184"/>
      <c r="D3" s="349"/>
      <c r="E3" s="349"/>
      <c r="F3" s="349"/>
      <c r="G3" s="283" t="s">
        <v>455</v>
      </c>
    </row>
    <row r="4" spans="1:7" ht="61.5" customHeight="1">
      <c r="A4" s="185" t="s">
        <v>155</v>
      </c>
      <c r="B4" s="186" t="s">
        <v>18</v>
      </c>
      <c r="C4" s="186" t="s">
        <v>513</v>
      </c>
      <c r="D4" s="186" t="s">
        <v>514</v>
      </c>
      <c r="E4" s="186" t="s">
        <v>515</v>
      </c>
      <c r="F4" s="186" t="s">
        <v>433</v>
      </c>
      <c r="G4" s="187" t="s">
        <v>453</v>
      </c>
    </row>
    <row r="5" spans="1:7" ht="20.25" customHeight="1">
      <c r="A5" s="57">
        <v>1</v>
      </c>
      <c r="B5" s="353">
        <v>2</v>
      </c>
      <c r="C5" s="353">
        <v>3</v>
      </c>
      <c r="D5" s="353">
        <v>4</v>
      </c>
      <c r="E5" s="353">
        <v>5</v>
      </c>
      <c r="F5" s="353">
        <v>6</v>
      </c>
      <c r="G5" s="353">
        <v>7</v>
      </c>
    </row>
    <row r="6" spans="1:7" ht="24.75" customHeight="1">
      <c r="A6" s="165" t="s">
        <v>235</v>
      </c>
      <c r="B6" s="353"/>
      <c r="C6" s="353"/>
      <c r="D6" s="122"/>
      <c r="E6" s="122"/>
      <c r="F6" s="122"/>
      <c r="G6" s="122"/>
    </row>
    <row r="7" spans="1:7" ht="26.25" hidden="1" customHeight="1">
      <c r="A7" s="160" t="s">
        <v>397</v>
      </c>
      <c r="B7" s="188"/>
      <c r="C7" s="208"/>
      <c r="D7" s="208"/>
      <c r="E7" s="208"/>
      <c r="F7" s="170"/>
      <c r="G7" s="379"/>
    </row>
    <row r="8" spans="1:7" s="35" customFormat="1" hidden="1">
      <c r="A8" s="153" t="s">
        <v>461</v>
      </c>
      <c r="B8" s="189">
        <v>3030</v>
      </c>
      <c r="C8" s="379">
        <f>SUM(C9:C9)</f>
        <v>35.700000000000003</v>
      </c>
      <c r="D8" s="170">
        <f>SUM(D9:D9)</f>
        <v>0</v>
      </c>
      <c r="E8" s="379">
        <f>SUM(E9:E9)</f>
        <v>2.5</v>
      </c>
      <c r="F8" s="147">
        <f t="shared" ref="F8" si="0">E8-D8</f>
        <v>2.5</v>
      </c>
      <c r="G8" s="147">
        <f t="shared" ref="G8" si="1">IF(D8=0,0,E8/D8*100)</f>
        <v>0</v>
      </c>
    </row>
    <row r="9" spans="1:7" hidden="1">
      <c r="A9" s="156" t="s">
        <v>497</v>
      </c>
      <c r="B9" s="186"/>
      <c r="C9" s="161">
        <v>35.700000000000003</v>
      </c>
      <c r="D9" s="171"/>
      <c r="E9" s="161">
        <v>2.5</v>
      </c>
      <c r="F9" s="161">
        <f t="shared" ref="F9:F22" si="2">E9-D9</f>
        <v>2.5</v>
      </c>
      <c r="G9" s="161">
        <f t="shared" ref="G9:G22" si="3">IF(D9=0,0,E9/D9*100)</f>
        <v>0</v>
      </c>
    </row>
    <row r="10" spans="1:7" s="35" customFormat="1" hidden="1">
      <c r="A10" s="153" t="s">
        <v>398</v>
      </c>
      <c r="B10" s="189">
        <v>3080</v>
      </c>
      <c r="C10" s="170">
        <f>SUM(C11:C11)</f>
        <v>0</v>
      </c>
      <c r="D10" s="170">
        <f>SUM(D11:D11)</f>
        <v>0</v>
      </c>
      <c r="E10" s="379">
        <f>SUM(E11:E11)</f>
        <v>0</v>
      </c>
      <c r="F10" s="379">
        <f t="shared" si="2"/>
        <v>0</v>
      </c>
      <c r="G10" s="379">
        <f t="shared" si="3"/>
        <v>0</v>
      </c>
    </row>
    <row r="11" spans="1:7" hidden="1">
      <c r="A11" s="156"/>
      <c r="B11" s="186"/>
      <c r="C11" s="171"/>
      <c r="D11" s="171"/>
      <c r="E11" s="161"/>
      <c r="F11" s="161">
        <f t="shared" si="2"/>
        <v>0</v>
      </c>
      <c r="G11" s="161">
        <f t="shared" si="3"/>
        <v>0</v>
      </c>
    </row>
    <row r="12" spans="1:7" s="35" customFormat="1" ht="22.5" hidden="1" customHeight="1">
      <c r="A12" s="160" t="s">
        <v>219</v>
      </c>
      <c r="B12" s="190"/>
      <c r="C12" s="190"/>
      <c r="D12" s="163"/>
      <c r="E12" s="318"/>
      <c r="F12" s="161"/>
      <c r="G12" s="161"/>
    </row>
    <row r="13" spans="1:7" s="35" customFormat="1" hidden="1">
      <c r="A13" s="153" t="s">
        <v>399</v>
      </c>
      <c r="B13" s="189">
        <v>3140</v>
      </c>
      <c r="C13" s="170">
        <f>SUM(C14:C14)</f>
        <v>0</v>
      </c>
      <c r="D13" s="170">
        <f>SUM(D14:D14)</f>
        <v>0</v>
      </c>
      <c r="E13" s="170">
        <f>SUM(E14:E14)</f>
        <v>0</v>
      </c>
      <c r="F13" s="147">
        <f t="shared" si="2"/>
        <v>0</v>
      </c>
      <c r="G13" s="147">
        <f t="shared" si="3"/>
        <v>0</v>
      </c>
    </row>
    <row r="14" spans="1:7" hidden="1">
      <c r="A14" s="156"/>
      <c r="B14" s="186"/>
      <c r="C14" s="171" t="s">
        <v>187</v>
      </c>
      <c r="D14" s="171" t="s">
        <v>187</v>
      </c>
      <c r="E14" s="171" t="s">
        <v>187</v>
      </c>
      <c r="F14" s="171">
        <f>IF(E14="(    )",0,E14)-IF(D14="(    )",0,D14)</f>
        <v>0</v>
      </c>
      <c r="G14" s="171">
        <f t="shared" ref="G14" si="4">IF(IF(D14="(    )",0,D14)=0,0,IF(E14="(    )",0,E14)/IF(D14="(    )",0,D14))*100</f>
        <v>0</v>
      </c>
    </row>
    <row r="15" spans="1:7" s="35" customFormat="1" hidden="1">
      <c r="A15" s="153" t="s">
        <v>208</v>
      </c>
      <c r="B15" s="189">
        <v>3160</v>
      </c>
      <c r="C15" s="170">
        <f>SUM(C16:C16)</f>
        <v>0</v>
      </c>
      <c r="D15" s="170">
        <f>SUM(D16:D16)</f>
        <v>0</v>
      </c>
      <c r="E15" s="170">
        <f>SUM(E16:E16)</f>
        <v>0</v>
      </c>
      <c r="F15" s="147">
        <f t="shared" si="2"/>
        <v>0</v>
      </c>
      <c r="G15" s="147">
        <f t="shared" si="3"/>
        <v>0</v>
      </c>
    </row>
    <row r="16" spans="1:7" hidden="1">
      <c r="A16" s="156"/>
      <c r="B16" s="186"/>
      <c r="C16" s="171" t="s">
        <v>187</v>
      </c>
      <c r="D16" s="171" t="s">
        <v>187</v>
      </c>
      <c r="E16" s="171" t="s">
        <v>187</v>
      </c>
      <c r="F16" s="171">
        <f>IF(E16="(    )",0,E16)-IF(D16="(    )",0,D16)</f>
        <v>0</v>
      </c>
      <c r="G16" s="171">
        <f t="shared" ref="G16" si="5">IF(IF(D16="(    )",0,D16)=0,0,IF(E16="(    )",0,E16)/IF(D16="(    )",0,D16))*100</f>
        <v>0</v>
      </c>
    </row>
    <row r="17" spans="1:7" ht="21.75" customHeight="1">
      <c r="A17" s="165" t="s">
        <v>236</v>
      </c>
      <c r="B17" s="353"/>
      <c r="C17" s="353"/>
      <c r="D17" s="122"/>
      <c r="E17" s="122"/>
      <c r="F17" s="122"/>
      <c r="G17" s="122"/>
    </row>
    <row r="18" spans="1:7" ht="31.5" hidden="1" customHeight="1">
      <c r="A18" s="160" t="s">
        <v>212</v>
      </c>
      <c r="B18" s="188"/>
      <c r="C18" s="208"/>
      <c r="D18" s="208"/>
      <c r="E18" s="208"/>
      <c r="F18" s="170"/>
      <c r="G18" s="379"/>
    </row>
    <row r="19" spans="1:7" s="35" customFormat="1">
      <c r="A19" s="153" t="s">
        <v>398</v>
      </c>
      <c r="B19" s="189">
        <v>3240</v>
      </c>
      <c r="C19" s="379">
        <f>SUM(C20:C20)</f>
        <v>1</v>
      </c>
      <c r="D19" s="170">
        <f>SUM(D20:D20)</f>
        <v>0</v>
      </c>
      <c r="E19" s="379">
        <f>SUM(E20:E20)</f>
        <v>0</v>
      </c>
      <c r="F19" s="379">
        <f t="shared" ref="F19:F20" si="6">E19-D19</f>
        <v>0</v>
      </c>
      <c r="G19" s="379">
        <f t="shared" ref="G19:G20" si="7">IF(D19=0,0,E19/D19*100)</f>
        <v>0</v>
      </c>
    </row>
    <row r="20" spans="1:7" ht="22.5" customHeight="1">
      <c r="A20" s="156" t="s">
        <v>500</v>
      </c>
      <c r="B20" s="186"/>
      <c r="C20" s="161">
        <v>1</v>
      </c>
      <c r="D20" s="171"/>
      <c r="E20" s="161"/>
      <c r="F20" s="161">
        <f t="shared" si="6"/>
        <v>0</v>
      </c>
      <c r="G20" s="161">
        <f t="shared" si="7"/>
        <v>0</v>
      </c>
    </row>
    <row r="21" spans="1:7" ht="6" hidden="1" customHeight="1">
      <c r="A21" s="160" t="s">
        <v>220</v>
      </c>
      <c r="B21" s="188"/>
      <c r="C21" s="208"/>
      <c r="D21" s="208"/>
      <c r="E21" s="208"/>
      <c r="F21" s="379"/>
      <c r="G21" s="379"/>
    </row>
    <row r="22" spans="1:7" s="35" customFormat="1" ht="31.5">
      <c r="A22" s="195" t="s">
        <v>372</v>
      </c>
      <c r="B22" s="189">
        <v>3270</v>
      </c>
      <c r="C22" s="379">
        <f>SUM(C23,C25,C27,C31,C33,C35)</f>
        <v>-1.6</v>
      </c>
      <c r="D22" s="170">
        <f>SUM(D23,D25,D27,D31,D33,D35)</f>
        <v>0</v>
      </c>
      <c r="E22" s="379">
        <f>SUM(E23,E25,E27,E31,E33,E35)</f>
        <v>-26.1</v>
      </c>
      <c r="F22" s="379">
        <f t="shared" si="2"/>
        <v>-26.1</v>
      </c>
      <c r="G22" s="379">
        <f t="shared" si="3"/>
        <v>0</v>
      </c>
    </row>
    <row r="23" spans="1:7" s="35" customFormat="1" ht="21" customHeight="1">
      <c r="A23" s="195" t="s">
        <v>400</v>
      </c>
      <c r="B23" s="189">
        <v>3271</v>
      </c>
      <c r="C23" s="379">
        <f>SUM(C24:C24)</f>
        <v>0</v>
      </c>
      <c r="D23" s="170">
        <f>SUM(D24:D24)</f>
        <v>0</v>
      </c>
      <c r="E23" s="379">
        <f>SUM(E24:E24)</f>
        <v>0</v>
      </c>
      <c r="F23" s="379">
        <f t="shared" ref="F23" si="8">E23-D23</f>
        <v>0</v>
      </c>
      <c r="G23" s="379">
        <f t="shared" ref="G23" si="9">IF(D23=0,0,E23/D23*100)</f>
        <v>0</v>
      </c>
    </row>
    <row r="24" spans="1:7" hidden="1">
      <c r="A24" s="156"/>
      <c r="B24" s="186"/>
      <c r="C24" s="161" t="s">
        <v>187</v>
      </c>
      <c r="D24" s="171" t="s">
        <v>187</v>
      </c>
      <c r="E24" s="161" t="s">
        <v>187</v>
      </c>
      <c r="F24" s="161">
        <f>IF(E24="(    )",0,E24)-IF(D24="(    )",0,D24)</f>
        <v>0</v>
      </c>
      <c r="G24" s="171">
        <f t="shared" ref="G24" si="10">IF(IF(D24="(    )",0,D24)=0,0,IF(E24="(    )",0,E24)/IF(D24="(    )",0,D24))*100</f>
        <v>0</v>
      </c>
    </row>
    <row r="25" spans="1:7" s="35" customFormat="1" ht="33.75" customHeight="1">
      <c r="A25" s="195" t="s">
        <v>436</v>
      </c>
      <c r="B25" s="189">
        <v>3272</v>
      </c>
      <c r="C25" s="379">
        <f>SUM(C26:C26)</f>
        <v>-1.6</v>
      </c>
      <c r="D25" s="170">
        <f>SUM(D26:D26)</f>
        <v>0</v>
      </c>
      <c r="E25" s="379">
        <f>SUM(E26:E26)</f>
        <v>0</v>
      </c>
      <c r="F25" s="379">
        <f t="shared" ref="F25" si="11">E25-D25</f>
        <v>0</v>
      </c>
      <c r="G25" s="379">
        <f t="shared" ref="G25" si="12">IF(D25=0,0,E25/D25*100)</f>
        <v>0</v>
      </c>
    </row>
    <row r="26" spans="1:7" s="35" customFormat="1" ht="18.75" customHeight="1">
      <c r="A26" s="156" t="s">
        <v>501</v>
      </c>
      <c r="B26" s="186"/>
      <c r="C26" s="161">
        <v>-1.6</v>
      </c>
      <c r="D26" s="171" t="s">
        <v>187</v>
      </c>
      <c r="E26" s="161"/>
      <c r="F26" s="161">
        <f>IF(E26="(    )",0,E26)-IF(D26="(    )",0,D26)</f>
        <v>0</v>
      </c>
      <c r="G26" s="171">
        <f t="shared" ref="G26" si="13">IF(IF(D26="(    )",0,D26)=0,0,IF(E26="(    )",0,E26)/IF(D26="(    )",0,D26))*100</f>
        <v>0</v>
      </c>
    </row>
    <row r="27" spans="1:7" s="35" customFormat="1" ht="34.5" customHeight="1">
      <c r="A27" s="195" t="s">
        <v>435</v>
      </c>
      <c r="B27" s="189">
        <v>3273</v>
      </c>
      <c r="C27" s="170">
        <f>SUM(C30:C30)</f>
        <v>0</v>
      </c>
      <c r="D27" s="170">
        <f>SUM(D30:D30)</f>
        <v>0</v>
      </c>
      <c r="E27" s="379">
        <f>SUM(E28:E30)</f>
        <v>-26.1</v>
      </c>
      <c r="F27" s="379">
        <f t="shared" ref="F27" si="14">E27-D27</f>
        <v>-26.1</v>
      </c>
      <c r="G27" s="379">
        <f t="shared" ref="G27" si="15">IF(D27=0,0,E27/D27*100)</f>
        <v>0</v>
      </c>
    </row>
    <row r="28" spans="1:7" s="35" customFormat="1" ht="22.5" customHeight="1">
      <c r="A28" s="156" t="s">
        <v>501</v>
      </c>
      <c r="B28" s="189"/>
      <c r="C28" s="170"/>
      <c r="D28" s="170"/>
      <c r="E28" s="161">
        <v>-8.3000000000000007</v>
      </c>
      <c r="F28" s="161">
        <f>E28</f>
        <v>-8.3000000000000007</v>
      </c>
      <c r="G28" s="379"/>
    </row>
    <row r="29" spans="1:7" s="35" customFormat="1" ht="23.25" customHeight="1">
      <c r="A29" s="156" t="s">
        <v>534</v>
      </c>
      <c r="B29" s="189"/>
      <c r="C29" s="170"/>
      <c r="D29" s="170"/>
      <c r="E29" s="161">
        <v>-5.8</v>
      </c>
      <c r="F29" s="161">
        <f>E29</f>
        <v>-5.8</v>
      </c>
      <c r="G29" s="379"/>
    </row>
    <row r="30" spans="1:7" s="35" customFormat="1" ht="24" customHeight="1">
      <c r="A30" s="156" t="s">
        <v>535</v>
      </c>
      <c r="B30" s="186"/>
      <c r="C30" s="171" t="s">
        <v>187</v>
      </c>
      <c r="D30" s="171" t="s">
        <v>187</v>
      </c>
      <c r="E30" s="161">
        <v>-12</v>
      </c>
      <c r="F30" s="161">
        <f>IF(E30="(    )",0,E30)-IF(D30="(    )",0,D30)</f>
        <v>-12</v>
      </c>
      <c r="G30" s="171">
        <f t="shared" ref="G30" si="16">IF(IF(D30="(    )",0,D30)=0,0,IF(E30="(    )",0,E30)/IF(D30="(    )",0,D30))*100</f>
        <v>0</v>
      </c>
    </row>
    <row r="31" spans="1:7" s="35" customFormat="1" ht="45.75" hidden="1" customHeight="1">
      <c r="A31" s="195" t="s">
        <v>401</v>
      </c>
      <c r="B31" s="180">
        <v>3274</v>
      </c>
      <c r="C31" s="170">
        <f>SUM(C32:C32)</f>
        <v>0</v>
      </c>
      <c r="D31" s="170">
        <f>SUM(D32:D32)</f>
        <v>0</v>
      </c>
      <c r="E31" s="170">
        <f>SUM(E32:E32)</f>
        <v>0</v>
      </c>
      <c r="F31" s="170">
        <f t="shared" ref="F31" si="17">E31-D31</f>
        <v>0</v>
      </c>
      <c r="G31" s="379">
        <f t="shared" ref="G31" si="18">IF(D31=0,0,E31/D31*100)</f>
        <v>0</v>
      </c>
    </row>
    <row r="32" spans="1:7" s="35" customFormat="1" ht="22.5" hidden="1" customHeight="1">
      <c r="A32" s="156"/>
      <c r="B32" s="186"/>
      <c r="C32" s="171" t="s">
        <v>187</v>
      </c>
      <c r="D32" s="171" t="s">
        <v>187</v>
      </c>
      <c r="E32" s="171" t="s">
        <v>187</v>
      </c>
      <c r="F32" s="171">
        <f>IF(E32="(    )",0,E32)-IF(D32="(    )",0,D32)</f>
        <v>0</v>
      </c>
      <c r="G32" s="171">
        <f t="shared" ref="G32" si="19">IF(IF(D32="(    )",0,D32)=0,0,IF(E32="(    )",0,E32)/IF(D32="(    )",0,D32))*100</f>
        <v>0</v>
      </c>
    </row>
    <row r="33" spans="1:7" s="35" customFormat="1" ht="21.75" hidden="1" customHeight="1">
      <c r="A33" s="195" t="s">
        <v>456</v>
      </c>
      <c r="B33" s="180">
        <v>3275</v>
      </c>
      <c r="C33" s="170">
        <f>SUM(C34:C34)</f>
        <v>0</v>
      </c>
      <c r="D33" s="170">
        <f>SUM(D34:D34)</f>
        <v>0</v>
      </c>
      <c r="E33" s="170">
        <f>SUM(E34:E34)</f>
        <v>0</v>
      </c>
      <c r="F33" s="170">
        <f t="shared" ref="F33" si="20">E33-D33</f>
        <v>0</v>
      </c>
      <c r="G33" s="379">
        <f t="shared" ref="G33" si="21">IF(D33=0,0,E33/D33*100)</f>
        <v>0</v>
      </c>
    </row>
    <row r="34" spans="1:7" s="35" customFormat="1" ht="22.5" hidden="1" customHeight="1">
      <c r="A34" s="156"/>
      <c r="B34" s="186"/>
      <c r="C34" s="171" t="s">
        <v>187</v>
      </c>
      <c r="D34" s="171" t="s">
        <v>187</v>
      </c>
      <c r="E34" s="171" t="s">
        <v>187</v>
      </c>
      <c r="F34" s="171">
        <f>IF(E34="(    )",0,E34)-IF(D34="(    )",0,D34)</f>
        <v>0</v>
      </c>
      <c r="G34" s="171">
        <f t="shared" ref="G34" si="22">IF(IF(D34="(    )",0,D34)=0,0,IF(E34="(    )",0,E34)/IF(D34="(    )",0,D34))*100</f>
        <v>0</v>
      </c>
    </row>
    <row r="35" spans="1:7" s="35" customFormat="1" ht="27" hidden="1" customHeight="1">
      <c r="A35" s="195" t="s">
        <v>457</v>
      </c>
      <c r="B35" s="189">
        <v>3276</v>
      </c>
      <c r="C35" s="170">
        <f>SUM(C36:C36)</f>
        <v>0</v>
      </c>
      <c r="D35" s="170">
        <f>SUM(D36:D36)</f>
        <v>0</v>
      </c>
      <c r="E35" s="170">
        <f>SUM(E36:E36)</f>
        <v>0</v>
      </c>
      <c r="F35" s="170">
        <f t="shared" ref="F35" si="23">E35-D35</f>
        <v>0</v>
      </c>
      <c r="G35" s="379">
        <f t="shared" ref="G35" si="24">IF(D35=0,0,E35/D35*100)</f>
        <v>0</v>
      </c>
    </row>
    <row r="36" spans="1:7" s="35" customFormat="1" ht="18.75" hidden="1" customHeight="1">
      <c r="A36" s="156"/>
      <c r="B36" s="186"/>
      <c r="C36" s="171" t="s">
        <v>187</v>
      </c>
      <c r="D36" s="171" t="s">
        <v>187</v>
      </c>
      <c r="E36" s="171" t="s">
        <v>187</v>
      </c>
      <c r="F36" s="171">
        <f>IF(E36="(    )",0,E36)-IF(D36="(    )",0,D36)</f>
        <v>0</v>
      </c>
      <c r="G36" s="171">
        <f t="shared" ref="G36" si="25">IF(IF(D36="(    )",0,D36)=0,0,IF(E36="(    )",0,E36)/IF(D36="(    )",0,D36))*100</f>
        <v>0</v>
      </c>
    </row>
    <row r="37" spans="1:7" s="35" customFormat="1" ht="22.5" hidden="1" customHeight="1">
      <c r="A37" s="195" t="s">
        <v>208</v>
      </c>
      <c r="B37" s="189">
        <v>3280</v>
      </c>
      <c r="C37" s="170">
        <f>SUM(C38:C38)</f>
        <v>0</v>
      </c>
      <c r="D37" s="170">
        <f>SUM(D38:D38)</f>
        <v>0</v>
      </c>
      <c r="E37" s="170">
        <f>SUM(E38:E38)</f>
        <v>0</v>
      </c>
      <c r="F37" s="170">
        <f t="shared" ref="F37" si="26">E37-D37</f>
        <v>0</v>
      </c>
      <c r="G37" s="379">
        <f t="shared" ref="G37" si="27">IF(D37=0,0,E37/D37*100)</f>
        <v>0</v>
      </c>
    </row>
    <row r="38" spans="1:7" s="35" customFormat="1" ht="18.75" hidden="1" customHeight="1">
      <c r="A38" s="156"/>
      <c r="B38" s="186"/>
      <c r="C38" s="171" t="s">
        <v>187</v>
      </c>
      <c r="D38" s="171" t="s">
        <v>187</v>
      </c>
      <c r="E38" s="171" t="s">
        <v>187</v>
      </c>
      <c r="F38" s="171">
        <f>IF(E38="(    )",0,E38)-IF(D38="(    )",0,D38)</f>
        <v>0</v>
      </c>
      <c r="G38" s="171">
        <f t="shared" ref="G38" si="28">IF(IF(D38="(    )",0,D38)=0,0,IF(E38="(    )",0,E38)/IF(D38="(    )",0,D38))*100</f>
        <v>0</v>
      </c>
    </row>
    <row r="39" spans="1:7" s="35" customFormat="1" hidden="1">
      <c r="A39" s="156"/>
      <c r="B39" s="186"/>
      <c r="C39" s="171"/>
      <c r="D39" s="171"/>
      <c r="E39" s="171"/>
      <c r="F39" s="171"/>
      <c r="G39" s="171"/>
    </row>
    <row r="40" spans="1:7" s="35" customFormat="1" hidden="1">
      <c r="A40" s="156"/>
      <c r="B40" s="186"/>
      <c r="C40" s="171"/>
      <c r="D40" s="171"/>
      <c r="E40" s="171"/>
      <c r="F40" s="171"/>
      <c r="G40" s="171"/>
    </row>
    <row r="41" spans="1:7" ht="20.25" customHeight="1">
      <c r="A41" s="165" t="s">
        <v>458</v>
      </c>
      <c r="B41" s="353"/>
      <c r="C41" s="353"/>
      <c r="D41" s="122"/>
      <c r="E41" s="122"/>
      <c r="F41" s="122"/>
      <c r="G41" s="122"/>
    </row>
    <row r="42" spans="1:7" ht="31.5" hidden="1" customHeight="1">
      <c r="A42" s="160" t="s">
        <v>213</v>
      </c>
      <c r="B42" s="188"/>
      <c r="C42" s="208"/>
      <c r="D42" s="208"/>
      <c r="E42" s="208"/>
      <c r="F42" s="170"/>
      <c r="G42" s="379"/>
    </row>
    <row r="43" spans="1:7" s="35" customFormat="1" hidden="1">
      <c r="A43" s="153" t="s">
        <v>398</v>
      </c>
      <c r="B43" s="189">
        <v>3330</v>
      </c>
      <c r="C43" s="170">
        <f>SUM(C44:C44)</f>
        <v>0</v>
      </c>
      <c r="D43" s="170">
        <f>SUM(D44:D44)</f>
        <v>0</v>
      </c>
      <c r="E43" s="170">
        <f>SUM(E44:E44)</f>
        <v>0</v>
      </c>
      <c r="F43" s="170">
        <f t="shared" ref="F43:F44" si="29">E43-D43</f>
        <v>0</v>
      </c>
      <c r="G43" s="379">
        <f t="shared" ref="G43:G44" si="30">IF(D43=0,0,E43/D43*100)</f>
        <v>0</v>
      </c>
    </row>
    <row r="44" spans="1:7" hidden="1">
      <c r="A44" s="156"/>
      <c r="B44" s="186"/>
      <c r="C44" s="171"/>
      <c r="D44" s="171"/>
      <c r="E44" s="171"/>
      <c r="F44" s="171">
        <f t="shared" si="29"/>
        <v>0</v>
      </c>
      <c r="G44" s="161">
        <f t="shared" si="30"/>
        <v>0</v>
      </c>
    </row>
    <row r="45" spans="1:7" ht="18.75" hidden="1" customHeight="1">
      <c r="A45" s="160" t="s">
        <v>221</v>
      </c>
      <c r="B45" s="188"/>
      <c r="C45" s="208"/>
      <c r="D45" s="208"/>
      <c r="E45" s="208"/>
      <c r="F45" s="170"/>
      <c r="G45" s="379"/>
    </row>
    <row r="46" spans="1:7" s="35" customFormat="1" hidden="1">
      <c r="A46" s="153" t="s">
        <v>208</v>
      </c>
      <c r="B46" s="189">
        <v>3390</v>
      </c>
      <c r="C46" s="170">
        <f>SUM(C47:C47)</f>
        <v>0</v>
      </c>
      <c r="D46" s="170">
        <f>SUM(D47:D47)</f>
        <v>0</v>
      </c>
      <c r="E46" s="170">
        <f>SUM(E47:E47)</f>
        <v>0</v>
      </c>
      <c r="F46" s="147">
        <f t="shared" ref="F46" si="31">E46-D46</f>
        <v>0</v>
      </c>
      <c r="G46" s="147">
        <f t="shared" ref="G46" si="32">IF(D46=0,0,E46/D46*100)</f>
        <v>0</v>
      </c>
    </row>
    <row r="47" spans="1:7" hidden="1">
      <c r="A47" s="156"/>
      <c r="B47" s="186"/>
      <c r="C47" s="171" t="s">
        <v>187</v>
      </c>
      <c r="D47" s="171" t="s">
        <v>187</v>
      </c>
      <c r="E47" s="171" t="s">
        <v>187</v>
      </c>
      <c r="F47" s="171">
        <f>IF(E47="(    )",0,E47)-IF(D47="(    )",0,D47)</f>
        <v>0</v>
      </c>
      <c r="G47" s="171">
        <f t="shared" ref="G47" si="33">IF(IF(D47="(    )",0,D47)=0,0,IF(E47="(    )",0,E47)/IF(D47="(    )",0,D47))*100</f>
        <v>0</v>
      </c>
    </row>
    <row r="48" spans="1:7" s="281" customFormat="1" ht="30" customHeight="1">
      <c r="A48" s="260" t="s">
        <v>504</v>
      </c>
      <c r="B48" s="490" t="s">
        <v>80</v>
      </c>
      <c r="C48" s="490"/>
      <c r="D48" s="490"/>
      <c r="E48" s="262"/>
      <c r="F48" s="493" t="s">
        <v>505</v>
      </c>
      <c r="G48" s="493"/>
    </row>
    <row r="49" spans="1:9" s="258" customFormat="1" ht="21" customHeight="1">
      <c r="A49" s="350" t="s">
        <v>361</v>
      </c>
      <c r="B49" s="491" t="s">
        <v>66</v>
      </c>
      <c r="C49" s="491"/>
      <c r="D49" s="491"/>
      <c r="F49" s="492" t="s">
        <v>174</v>
      </c>
      <c r="G49" s="492"/>
    </row>
    <row r="50" spans="1:9" s="35" customFormat="1" ht="19.5" customHeight="1">
      <c r="B50" s="355"/>
      <c r="C50" s="355"/>
      <c r="D50" s="220"/>
      <c r="E50" s="196"/>
      <c r="F50" s="196"/>
      <c r="G50" s="196"/>
    </row>
    <row r="51" spans="1:9" ht="26.25" customHeight="1">
      <c r="A51" s="13"/>
      <c r="D51" s="220"/>
      <c r="E51" s="196"/>
      <c r="F51" s="196"/>
      <c r="G51" s="196"/>
      <c r="H51" s="128"/>
      <c r="I51" s="128"/>
    </row>
    <row r="52" spans="1:9" ht="18.75" customHeight="1">
      <c r="A52" s="13"/>
      <c r="D52" s="220"/>
      <c r="E52" s="196"/>
      <c r="F52" s="196"/>
      <c r="G52" s="196"/>
      <c r="H52" s="351"/>
      <c r="I52" s="351"/>
    </row>
    <row r="53" spans="1:9">
      <c r="A53" s="13"/>
      <c r="D53" s="220"/>
      <c r="E53" s="196"/>
      <c r="F53" s="196"/>
      <c r="G53" s="196"/>
    </row>
    <row r="54" spans="1:9">
      <c r="A54" s="13"/>
      <c r="D54" s="220"/>
      <c r="E54" s="196"/>
      <c r="F54" s="196"/>
      <c r="G54" s="196"/>
    </row>
    <row r="55" spans="1:9">
      <c r="A55" s="13"/>
      <c r="D55" s="220"/>
      <c r="E55" s="196"/>
      <c r="F55" s="196"/>
      <c r="G55" s="196"/>
    </row>
    <row r="56" spans="1:9">
      <c r="A56" s="13"/>
      <c r="D56" s="220"/>
      <c r="E56" s="196"/>
      <c r="F56" s="196"/>
      <c r="G56" s="196"/>
    </row>
    <row r="57" spans="1:9">
      <c r="A57" s="13"/>
      <c r="D57" s="220"/>
      <c r="E57" s="196"/>
      <c r="F57" s="196"/>
      <c r="G57" s="196"/>
    </row>
    <row r="58" spans="1:9">
      <c r="A58" s="13"/>
      <c r="D58" s="220"/>
      <c r="E58" s="196"/>
      <c r="F58" s="196"/>
      <c r="G58" s="196"/>
    </row>
    <row r="59" spans="1:9">
      <c r="A59" s="13"/>
      <c r="D59" s="220"/>
      <c r="E59" s="196"/>
      <c r="F59" s="196"/>
      <c r="G59" s="196"/>
    </row>
    <row r="60" spans="1:9">
      <c r="A60" s="13"/>
      <c r="D60" s="220"/>
      <c r="E60" s="196"/>
      <c r="F60" s="196"/>
      <c r="G60" s="196"/>
    </row>
    <row r="61" spans="1:9">
      <c r="A61" s="13"/>
      <c r="D61" s="220"/>
      <c r="E61" s="196"/>
      <c r="F61" s="196"/>
      <c r="G61" s="196"/>
    </row>
    <row r="62" spans="1:9">
      <c r="A62" s="13"/>
      <c r="D62" s="220"/>
      <c r="E62" s="196"/>
      <c r="F62" s="196"/>
      <c r="G62" s="196"/>
    </row>
    <row r="63" spans="1:9">
      <c r="A63" s="13"/>
      <c r="D63" s="220"/>
      <c r="E63" s="196"/>
      <c r="F63" s="196"/>
      <c r="G63" s="196"/>
    </row>
    <row r="64" spans="1:9">
      <c r="A64" s="13"/>
      <c r="D64" s="220"/>
      <c r="E64" s="196"/>
      <c r="F64" s="196"/>
      <c r="G64" s="196"/>
    </row>
    <row r="65" spans="1:7">
      <c r="A65" s="13"/>
      <c r="D65" s="220"/>
      <c r="E65" s="196"/>
      <c r="F65" s="196"/>
      <c r="G65" s="196"/>
    </row>
    <row r="66" spans="1:7">
      <c r="A66" s="13"/>
      <c r="D66" s="220"/>
      <c r="E66" s="196"/>
      <c r="F66" s="196"/>
      <c r="G66" s="196"/>
    </row>
    <row r="67" spans="1:7">
      <c r="A67" s="13"/>
      <c r="D67" s="220"/>
      <c r="E67" s="196"/>
      <c r="F67" s="196"/>
      <c r="G67" s="196"/>
    </row>
    <row r="68" spans="1:7">
      <c r="A68" s="13"/>
      <c r="D68" s="220"/>
      <c r="E68" s="196"/>
      <c r="F68" s="196"/>
      <c r="G68" s="196"/>
    </row>
    <row r="69" spans="1:7">
      <c r="A69" s="13"/>
      <c r="D69" s="220"/>
      <c r="E69" s="196"/>
      <c r="F69" s="196"/>
      <c r="G69" s="196"/>
    </row>
    <row r="70" spans="1:7">
      <c r="A70" s="13"/>
      <c r="D70" s="220"/>
      <c r="E70" s="196"/>
      <c r="F70" s="196"/>
      <c r="G70" s="196"/>
    </row>
    <row r="71" spans="1:7">
      <c r="A71" s="13"/>
      <c r="D71" s="220"/>
      <c r="E71" s="196"/>
      <c r="F71" s="196"/>
      <c r="G71" s="196"/>
    </row>
    <row r="72" spans="1:7">
      <c r="A72" s="13"/>
      <c r="D72" s="220"/>
      <c r="E72" s="196"/>
      <c r="F72" s="196"/>
      <c r="G72" s="196"/>
    </row>
    <row r="73" spans="1:7">
      <c r="A73" s="13"/>
      <c r="D73" s="220"/>
      <c r="E73" s="196"/>
      <c r="F73" s="196"/>
      <c r="G73" s="196"/>
    </row>
    <row r="74" spans="1:7">
      <c r="A74" s="13"/>
      <c r="D74" s="220"/>
      <c r="E74" s="196"/>
      <c r="F74" s="196"/>
      <c r="G74" s="196"/>
    </row>
    <row r="75" spans="1:7">
      <c r="A75" s="13"/>
      <c r="D75" s="220"/>
      <c r="E75" s="196"/>
      <c r="F75" s="196"/>
      <c r="G75" s="196"/>
    </row>
    <row r="76" spans="1:7">
      <c r="A76" s="13"/>
      <c r="D76" s="220"/>
      <c r="E76" s="196"/>
      <c r="F76" s="196"/>
      <c r="G76" s="196"/>
    </row>
    <row r="77" spans="1:7">
      <c r="A77" s="13"/>
      <c r="D77" s="220"/>
      <c r="E77" s="196"/>
      <c r="F77" s="196"/>
      <c r="G77" s="196"/>
    </row>
    <row r="78" spans="1:7">
      <c r="A78" s="13"/>
      <c r="D78" s="220"/>
      <c r="E78" s="196"/>
      <c r="F78" s="196"/>
      <c r="G78" s="196"/>
    </row>
    <row r="79" spans="1:7">
      <c r="A79" s="13"/>
      <c r="D79" s="220"/>
      <c r="E79" s="196"/>
      <c r="F79" s="196"/>
      <c r="G79" s="196"/>
    </row>
    <row r="80" spans="1:7">
      <c r="A80" s="13"/>
      <c r="D80" s="220"/>
      <c r="E80" s="196"/>
      <c r="F80" s="196"/>
      <c r="G80" s="196"/>
    </row>
    <row r="81" spans="1:7">
      <c r="A81" s="13"/>
      <c r="D81" s="220"/>
      <c r="E81" s="196"/>
      <c r="F81" s="196"/>
      <c r="G81" s="196"/>
    </row>
    <row r="82" spans="1:7">
      <c r="A82" s="13"/>
      <c r="D82" s="220"/>
      <c r="E82" s="196"/>
      <c r="F82" s="196"/>
      <c r="G82" s="196"/>
    </row>
    <row r="83" spans="1:7">
      <c r="A83" s="13"/>
      <c r="D83" s="220"/>
      <c r="E83" s="196"/>
      <c r="F83" s="196"/>
      <c r="G83" s="196"/>
    </row>
    <row r="84" spans="1:7">
      <c r="A84" s="13"/>
      <c r="D84" s="220"/>
      <c r="E84" s="196"/>
      <c r="F84" s="196"/>
      <c r="G84" s="196"/>
    </row>
    <row r="85" spans="1:7">
      <c r="A85" s="13"/>
      <c r="D85" s="220"/>
      <c r="E85" s="196"/>
      <c r="F85" s="196"/>
      <c r="G85" s="196"/>
    </row>
    <row r="86" spans="1:7">
      <c r="A86" s="13"/>
      <c r="D86" s="220"/>
      <c r="E86" s="196"/>
      <c r="F86" s="196"/>
      <c r="G86" s="196"/>
    </row>
    <row r="87" spans="1:7">
      <c r="A87" s="13"/>
      <c r="D87" s="220"/>
      <c r="E87" s="196"/>
      <c r="F87" s="196"/>
      <c r="G87" s="196"/>
    </row>
    <row r="88" spans="1:7">
      <c r="A88" s="13"/>
      <c r="D88" s="220"/>
      <c r="E88" s="196"/>
      <c r="F88" s="196"/>
      <c r="G88" s="196"/>
    </row>
    <row r="89" spans="1:7">
      <c r="A89" s="13"/>
      <c r="D89" s="220"/>
      <c r="E89" s="196"/>
      <c r="F89" s="196"/>
      <c r="G89" s="196"/>
    </row>
    <row r="90" spans="1:7">
      <c r="A90" s="13"/>
      <c r="D90" s="220"/>
      <c r="E90" s="196"/>
      <c r="F90" s="196"/>
      <c r="G90" s="196"/>
    </row>
    <row r="91" spans="1:7">
      <c r="A91" s="13"/>
      <c r="D91" s="220"/>
      <c r="E91" s="196"/>
      <c r="F91" s="196"/>
      <c r="G91" s="196"/>
    </row>
    <row r="92" spans="1:7">
      <c r="A92" s="13"/>
      <c r="D92" s="220"/>
      <c r="E92" s="196"/>
      <c r="F92" s="196"/>
      <c r="G92" s="196"/>
    </row>
    <row r="93" spans="1:7">
      <c r="A93" s="13"/>
      <c r="D93" s="220"/>
      <c r="E93" s="196"/>
      <c r="F93" s="196"/>
      <c r="G93" s="196"/>
    </row>
    <row r="94" spans="1:7">
      <c r="A94" s="13"/>
      <c r="D94" s="220"/>
      <c r="E94" s="196"/>
      <c r="F94" s="196"/>
      <c r="G94" s="196"/>
    </row>
    <row r="95" spans="1:7">
      <c r="A95" s="13"/>
      <c r="D95" s="220"/>
      <c r="E95" s="196"/>
      <c r="F95" s="196"/>
      <c r="G95" s="196"/>
    </row>
    <row r="96" spans="1:7">
      <c r="A96" s="13"/>
      <c r="D96" s="220"/>
      <c r="E96" s="196"/>
      <c r="F96" s="196"/>
      <c r="G96" s="196"/>
    </row>
    <row r="97" spans="1:7">
      <c r="A97" s="13"/>
      <c r="D97" s="220"/>
      <c r="E97" s="196"/>
      <c r="F97" s="196"/>
      <c r="G97" s="196"/>
    </row>
    <row r="98" spans="1:7">
      <c r="A98" s="13"/>
      <c r="D98" s="220"/>
      <c r="E98" s="196"/>
      <c r="F98" s="196"/>
      <c r="G98" s="196"/>
    </row>
    <row r="99" spans="1:7">
      <c r="A99" s="13"/>
      <c r="D99" s="220"/>
      <c r="E99" s="196"/>
      <c r="F99" s="196"/>
      <c r="G99" s="196"/>
    </row>
    <row r="100" spans="1:7">
      <c r="A100" s="13"/>
      <c r="D100" s="220"/>
      <c r="E100" s="196"/>
      <c r="F100" s="196"/>
      <c r="G100" s="196"/>
    </row>
    <row r="101" spans="1:7">
      <c r="A101" s="13"/>
      <c r="D101" s="220"/>
      <c r="E101" s="196"/>
      <c r="F101" s="196"/>
      <c r="G101" s="196"/>
    </row>
    <row r="102" spans="1:7">
      <c r="A102" s="13"/>
      <c r="D102" s="220"/>
      <c r="E102" s="196"/>
      <c r="F102" s="196"/>
      <c r="G102" s="196"/>
    </row>
    <row r="103" spans="1:7">
      <c r="A103" s="13"/>
      <c r="D103" s="220"/>
      <c r="E103" s="196"/>
      <c r="F103" s="196"/>
      <c r="G103" s="196"/>
    </row>
    <row r="104" spans="1:7">
      <c r="A104" s="13"/>
    </row>
    <row r="105" spans="1:7">
      <c r="A105" s="13"/>
    </row>
    <row r="106" spans="1:7">
      <c r="A106" s="237"/>
    </row>
    <row r="107" spans="1:7">
      <c r="A107" s="237"/>
    </row>
    <row r="108" spans="1:7">
      <c r="A108" s="237"/>
    </row>
    <row r="109" spans="1:7">
      <c r="A109" s="237"/>
    </row>
    <row r="110" spans="1:7">
      <c r="A110" s="237"/>
    </row>
    <row r="111" spans="1:7">
      <c r="A111" s="237"/>
    </row>
    <row r="112" spans="1:7">
      <c r="A112" s="237"/>
    </row>
    <row r="113" spans="1:1">
      <c r="A113" s="237"/>
    </row>
    <row r="114" spans="1:1">
      <c r="A114" s="237"/>
    </row>
    <row r="115" spans="1:1">
      <c r="A115" s="237"/>
    </row>
    <row r="116" spans="1:1">
      <c r="A116" s="237"/>
    </row>
    <row r="117" spans="1:1">
      <c r="A117" s="237"/>
    </row>
    <row r="118" spans="1:1">
      <c r="A118" s="237"/>
    </row>
    <row r="119" spans="1:1">
      <c r="A119" s="237"/>
    </row>
    <row r="120" spans="1:1">
      <c r="A120" s="237"/>
    </row>
    <row r="121" spans="1:1">
      <c r="A121" s="237"/>
    </row>
    <row r="122" spans="1:1">
      <c r="A122" s="237"/>
    </row>
    <row r="123" spans="1:1">
      <c r="A123" s="237"/>
    </row>
    <row r="124" spans="1:1">
      <c r="A124" s="237"/>
    </row>
    <row r="125" spans="1:1">
      <c r="A125" s="237"/>
    </row>
    <row r="126" spans="1:1">
      <c r="A126" s="237"/>
    </row>
    <row r="127" spans="1:1">
      <c r="A127" s="237"/>
    </row>
    <row r="128" spans="1:1">
      <c r="A128" s="237"/>
    </row>
    <row r="129" spans="1:1">
      <c r="A129" s="237"/>
    </row>
    <row r="130" spans="1:1">
      <c r="A130" s="237"/>
    </row>
    <row r="131" spans="1:1">
      <c r="A131" s="237"/>
    </row>
    <row r="132" spans="1:1">
      <c r="A132" s="237"/>
    </row>
    <row r="133" spans="1:1">
      <c r="A133" s="237"/>
    </row>
    <row r="134" spans="1:1">
      <c r="A134" s="237"/>
    </row>
    <row r="135" spans="1:1">
      <c r="A135" s="237"/>
    </row>
    <row r="136" spans="1:1">
      <c r="A136" s="237"/>
    </row>
    <row r="137" spans="1:1">
      <c r="A137" s="237"/>
    </row>
    <row r="138" spans="1:1">
      <c r="A138" s="237"/>
    </row>
    <row r="139" spans="1:1">
      <c r="A139" s="237"/>
    </row>
    <row r="140" spans="1:1">
      <c r="A140" s="237"/>
    </row>
    <row r="141" spans="1:1">
      <c r="A141" s="237"/>
    </row>
    <row r="142" spans="1:1">
      <c r="A142" s="237"/>
    </row>
    <row r="143" spans="1:1">
      <c r="A143" s="237"/>
    </row>
    <row r="144" spans="1:1">
      <c r="A144" s="237"/>
    </row>
    <row r="145" spans="1:1">
      <c r="A145" s="237"/>
    </row>
    <row r="146" spans="1:1">
      <c r="A146" s="237"/>
    </row>
    <row r="147" spans="1:1">
      <c r="A147" s="237"/>
    </row>
    <row r="148" spans="1:1">
      <c r="A148" s="237"/>
    </row>
    <row r="149" spans="1:1">
      <c r="A149" s="237"/>
    </row>
    <row r="150" spans="1:1">
      <c r="A150" s="237"/>
    </row>
    <row r="151" spans="1:1">
      <c r="A151" s="237"/>
    </row>
    <row r="152" spans="1:1">
      <c r="A152" s="237"/>
    </row>
    <row r="153" spans="1:1">
      <c r="A153" s="237"/>
    </row>
    <row r="154" spans="1:1">
      <c r="A154" s="237"/>
    </row>
    <row r="155" spans="1:1">
      <c r="A155" s="237"/>
    </row>
    <row r="156" spans="1:1">
      <c r="A156" s="237"/>
    </row>
    <row r="157" spans="1:1">
      <c r="A157" s="237"/>
    </row>
    <row r="158" spans="1:1">
      <c r="A158" s="237"/>
    </row>
    <row r="159" spans="1:1">
      <c r="A159" s="237"/>
    </row>
    <row r="160" spans="1:1">
      <c r="A160" s="237"/>
    </row>
    <row r="161" spans="1:1">
      <c r="A161" s="237"/>
    </row>
    <row r="162" spans="1:1">
      <c r="A162" s="237"/>
    </row>
    <row r="163" spans="1:1">
      <c r="A163" s="237"/>
    </row>
    <row r="164" spans="1:1">
      <c r="A164" s="237"/>
    </row>
    <row r="165" spans="1:1">
      <c r="A165" s="237"/>
    </row>
    <row r="166" spans="1:1">
      <c r="A166" s="237"/>
    </row>
    <row r="167" spans="1:1">
      <c r="A167" s="237"/>
    </row>
    <row r="168" spans="1:1">
      <c r="A168" s="237"/>
    </row>
    <row r="169" spans="1:1">
      <c r="A169" s="237"/>
    </row>
    <row r="170" spans="1:1">
      <c r="A170" s="237"/>
    </row>
    <row r="171" spans="1:1">
      <c r="A171" s="237"/>
    </row>
    <row r="172" spans="1:1">
      <c r="A172" s="237"/>
    </row>
    <row r="173" spans="1:1">
      <c r="A173" s="237"/>
    </row>
    <row r="174" spans="1:1">
      <c r="A174" s="237"/>
    </row>
    <row r="175" spans="1:1">
      <c r="A175" s="237"/>
    </row>
    <row r="176" spans="1:1">
      <c r="A176" s="237"/>
    </row>
    <row r="177" spans="1:1">
      <c r="A177" s="237"/>
    </row>
    <row r="178" spans="1:1">
      <c r="A178" s="237"/>
    </row>
    <row r="179" spans="1:1">
      <c r="A179" s="237"/>
    </row>
    <row r="180" spans="1:1">
      <c r="A180" s="237"/>
    </row>
    <row r="181" spans="1:1">
      <c r="A181" s="237"/>
    </row>
    <row r="182" spans="1:1">
      <c r="A182" s="237"/>
    </row>
    <row r="183" spans="1:1">
      <c r="A183" s="237"/>
    </row>
    <row r="184" spans="1:1">
      <c r="A184" s="237"/>
    </row>
    <row r="185" spans="1:1">
      <c r="A185" s="237"/>
    </row>
    <row r="186" spans="1:1">
      <c r="A186" s="237"/>
    </row>
    <row r="187" spans="1:1">
      <c r="A187" s="237"/>
    </row>
    <row r="188" spans="1:1">
      <c r="A188" s="237"/>
    </row>
    <row r="189" spans="1:1">
      <c r="A189" s="237"/>
    </row>
    <row r="190" spans="1:1">
      <c r="A190" s="237"/>
    </row>
    <row r="191" spans="1:1">
      <c r="A191" s="237"/>
    </row>
    <row r="192" spans="1:1">
      <c r="A192" s="237"/>
    </row>
    <row r="193" spans="1:1">
      <c r="A193" s="237"/>
    </row>
    <row r="194" spans="1:1">
      <c r="A194" s="237"/>
    </row>
    <row r="195" spans="1:1">
      <c r="A195" s="237"/>
    </row>
    <row r="196" spans="1:1">
      <c r="A196" s="237"/>
    </row>
    <row r="197" spans="1:1">
      <c r="A197" s="237"/>
    </row>
    <row r="198" spans="1:1">
      <c r="A198" s="237"/>
    </row>
    <row r="199" spans="1:1">
      <c r="A199" s="237"/>
    </row>
    <row r="200" spans="1:1">
      <c r="A200" s="237"/>
    </row>
    <row r="201" spans="1:1">
      <c r="A201" s="237"/>
    </row>
    <row r="202" spans="1:1">
      <c r="A202" s="237"/>
    </row>
    <row r="203" spans="1:1">
      <c r="A203" s="237"/>
    </row>
    <row r="204" spans="1:1">
      <c r="A204" s="237"/>
    </row>
    <row r="205" spans="1:1">
      <c r="A205" s="237"/>
    </row>
    <row r="206" spans="1:1">
      <c r="A206" s="237"/>
    </row>
    <row r="207" spans="1:1">
      <c r="A207" s="237"/>
    </row>
    <row r="208" spans="1:1">
      <c r="A208" s="237"/>
    </row>
    <row r="209" spans="1:1">
      <c r="A209" s="237"/>
    </row>
    <row r="210" spans="1:1">
      <c r="A210" s="237"/>
    </row>
    <row r="211" spans="1:1">
      <c r="A211" s="237"/>
    </row>
    <row r="212" spans="1:1">
      <c r="A212" s="237"/>
    </row>
    <row r="213" spans="1:1">
      <c r="A213" s="237"/>
    </row>
    <row r="214" spans="1:1">
      <c r="A214" s="237"/>
    </row>
    <row r="215" spans="1:1">
      <c r="A215" s="237"/>
    </row>
    <row r="216" spans="1:1">
      <c r="A216" s="237"/>
    </row>
    <row r="217" spans="1:1">
      <c r="A217" s="237"/>
    </row>
    <row r="218" spans="1:1">
      <c r="A218" s="237"/>
    </row>
    <row r="219" spans="1:1">
      <c r="A219" s="237"/>
    </row>
    <row r="220" spans="1:1">
      <c r="A220" s="237"/>
    </row>
    <row r="221" spans="1:1">
      <c r="A221" s="237"/>
    </row>
    <row r="222" spans="1:1">
      <c r="A222" s="237"/>
    </row>
    <row r="223" spans="1:1">
      <c r="A223" s="237"/>
    </row>
    <row r="224" spans="1:1">
      <c r="A224" s="237"/>
    </row>
    <row r="225" spans="1:1">
      <c r="A225" s="237"/>
    </row>
    <row r="226" spans="1:1">
      <c r="A226" s="237"/>
    </row>
    <row r="227" spans="1:1">
      <c r="A227" s="237"/>
    </row>
    <row r="228" spans="1:1">
      <c r="A228" s="237"/>
    </row>
    <row r="229" spans="1:1">
      <c r="A229" s="237"/>
    </row>
    <row r="230" spans="1:1">
      <c r="A230" s="237"/>
    </row>
    <row r="231" spans="1:1">
      <c r="A231" s="237"/>
    </row>
    <row r="232" spans="1:1">
      <c r="A232" s="237"/>
    </row>
    <row r="233" spans="1:1">
      <c r="A233" s="237"/>
    </row>
    <row r="234" spans="1:1">
      <c r="A234" s="237"/>
    </row>
    <row r="235" spans="1:1">
      <c r="A235" s="237"/>
    </row>
    <row r="236" spans="1:1">
      <c r="A236" s="237"/>
    </row>
    <row r="237" spans="1:1">
      <c r="A237" s="237"/>
    </row>
    <row r="238" spans="1:1">
      <c r="A238" s="237"/>
    </row>
    <row r="239" spans="1:1">
      <c r="A239" s="237"/>
    </row>
    <row r="240" spans="1:1">
      <c r="A240" s="237"/>
    </row>
    <row r="241" spans="1:1">
      <c r="A241" s="237"/>
    </row>
    <row r="242" spans="1:1">
      <c r="A242" s="237"/>
    </row>
    <row r="243" spans="1:1">
      <c r="A243" s="237"/>
    </row>
    <row r="244" spans="1:1">
      <c r="A244" s="237"/>
    </row>
    <row r="245" spans="1:1">
      <c r="A245" s="237"/>
    </row>
    <row r="246" spans="1:1">
      <c r="A246" s="237"/>
    </row>
    <row r="247" spans="1:1">
      <c r="A247" s="237"/>
    </row>
    <row r="248" spans="1:1">
      <c r="A248" s="237"/>
    </row>
    <row r="249" spans="1:1">
      <c r="A249" s="237"/>
    </row>
    <row r="250" spans="1:1">
      <c r="A250" s="237"/>
    </row>
    <row r="251" spans="1:1">
      <c r="A251" s="237"/>
    </row>
    <row r="252" spans="1:1">
      <c r="A252" s="237"/>
    </row>
    <row r="253" spans="1:1">
      <c r="A253" s="237"/>
    </row>
    <row r="254" spans="1:1">
      <c r="A254" s="237"/>
    </row>
    <row r="255" spans="1:1">
      <c r="A255" s="237"/>
    </row>
    <row r="256" spans="1:1">
      <c r="A256" s="237"/>
    </row>
    <row r="257" spans="1:1">
      <c r="A257" s="237"/>
    </row>
    <row r="258" spans="1:1">
      <c r="A258" s="237"/>
    </row>
    <row r="259" spans="1:1">
      <c r="A259" s="237"/>
    </row>
    <row r="260" spans="1:1">
      <c r="A260" s="237"/>
    </row>
    <row r="261" spans="1:1">
      <c r="A261" s="237"/>
    </row>
    <row r="262" spans="1:1">
      <c r="A262" s="237"/>
    </row>
    <row r="263" spans="1:1">
      <c r="A263" s="237"/>
    </row>
    <row r="264" spans="1:1">
      <c r="A264" s="237"/>
    </row>
    <row r="265" spans="1:1">
      <c r="A265" s="237"/>
    </row>
    <row r="266" spans="1:1">
      <c r="A266" s="237"/>
    </row>
    <row r="267" spans="1:1">
      <c r="A267" s="237"/>
    </row>
    <row r="268" spans="1:1">
      <c r="A268" s="237"/>
    </row>
    <row r="269" spans="1:1">
      <c r="A269" s="237"/>
    </row>
    <row r="270" spans="1:1">
      <c r="A270" s="237"/>
    </row>
    <row r="271" spans="1:1">
      <c r="A271" s="237"/>
    </row>
    <row r="272" spans="1:1">
      <c r="A272" s="237"/>
    </row>
  </sheetData>
  <mergeCells count="5">
    <mergeCell ref="F49:G49"/>
    <mergeCell ref="F48:G48"/>
    <mergeCell ref="B48:D48"/>
    <mergeCell ref="B49:D49"/>
    <mergeCell ref="A2:G2"/>
  </mergeCells>
  <printOptions horizontalCentered="1"/>
  <pageMargins left="0.59055118110236227" right="0.59055118110236227" top="0.78740157480314965" bottom="0.59055118110236227" header="0" footer="0"/>
  <pageSetup paperSize="9" scale="90" fitToHeight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4"/>
  <sheetViews>
    <sheetView view="pageBreakPreview" zoomScale="55" zoomScaleNormal="75" zoomScaleSheetLayoutView="55" workbookViewId="0">
      <selection activeCell="P10" sqref="P10"/>
    </sheetView>
  </sheetViews>
  <sheetFormatPr defaultColWidth="9.140625" defaultRowHeight="18.75"/>
  <cols>
    <col min="1" max="1" width="80.140625" style="2" customWidth="1"/>
    <col min="2" max="2" width="12.7109375" style="5" customWidth="1"/>
    <col min="3" max="4" width="25.7109375" style="5" customWidth="1"/>
    <col min="5" max="6" width="22.85546875" style="5" customWidth="1"/>
    <col min="7" max="8" width="23.140625" style="5" customWidth="1"/>
    <col min="9" max="9" width="9.5703125" style="2" customWidth="1"/>
    <col min="10" max="10" width="9.85546875" style="2" customWidth="1"/>
    <col min="11" max="16384" width="9.140625" style="2"/>
  </cols>
  <sheetData>
    <row r="1" spans="1:9" ht="20.25">
      <c r="H1" s="63" t="s">
        <v>346</v>
      </c>
    </row>
    <row r="2" spans="1:9" ht="39" customHeight="1">
      <c r="A2" s="523" t="s">
        <v>127</v>
      </c>
      <c r="B2" s="523"/>
      <c r="C2" s="523"/>
      <c r="D2" s="523"/>
      <c r="E2" s="523"/>
      <c r="F2" s="523"/>
      <c r="G2" s="523"/>
      <c r="H2" s="523"/>
    </row>
    <row r="3" spans="1:9" ht="30" customHeight="1">
      <c r="A3" s="525" t="s">
        <v>319</v>
      </c>
      <c r="B3" s="525"/>
      <c r="C3" s="525"/>
      <c r="D3" s="525"/>
      <c r="E3" s="525"/>
      <c r="F3" s="525"/>
      <c r="G3" s="525"/>
      <c r="H3" s="525"/>
    </row>
    <row r="4" spans="1:9" ht="58.5" customHeight="1">
      <c r="A4" s="521" t="s">
        <v>155</v>
      </c>
      <c r="B4" s="524" t="s">
        <v>18</v>
      </c>
      <c r="C4" s="524" t="s">
        <v>136</v>
      </c>
      <c r="D4" s="524"/>
      <c r="E4" s="526" t="s">
        <v>510</v>
      </c>
      <c r="F4" s="526"/>
      <c r="G4" s="526"/>
      <c r="H4" s="526"/>
    </row>
    <row r="5" spans="1:9" ht="68.25" customHeight="1">
      <c r="A5" s="522"/>
      <c r="B5" s="524"/>
      <c r="C5" s="197" t="s">
        <v>511</v>
      </c>
      <c r="D5" s="197" t="s">
        <v>512</v>
      </c>
      <c r="E5" s="64" t="s">
        <v>146</v>
      </c>
      <c r="F5" s="64" t="s">
        <v>142</v>
      </c>
      <c r="G5" s="65" t="s">
        <v>152</v>
      </c>
      <c r="H5" s="65" t="s">
        <v>153</v>
      </c>
    </row>
    <row r="6" spans="1:9" ht="33.75" customHeight="1">
      <c r="A6" s="66">
        <v>1</v>
      </c>
      <c r="B6" s="64">
        <v>2</v>
      </c>
      <c r="C6" s="66">
        <v>3</v>
      </c>
      <c r="D6" s="64">
        <v>4</v>
      </c>
      <c r="E6" s="66">
        <v>5</v>
      </c>
      <c r="F6" s="64">
        <v>6</v>
      </c>
      <c r="G6" s="66">
        <v>7</v>
      </c>
      <c r="H6" s="64">
        <v>8</v>
      </c>
    </row>
    <row r="7" spans="1:9" s="3" customFormat="1" ht="68.25" customHeight="1">
      <c r="A7" s="67" t="s">
        <v>69</v>
      </c>
      <c r="B7" s="92">
        <v>4000</v>
      </c>
      <c r="C7" s="345">
        <f>SUM(C8:C13)</f>
        <v>1.4</v>
      </c>
      <c r="D7" s="345">
        <f>SUM(D8:D13)</f>
        <v>21.7</v>
      </c>
      <c r="E7" s="345">
        <f t="shared" ref="E7:F7" si="0">SUM(E8:E13)</f>
        <v>0</v>
      </c>
      <c r="F7" s="345">
        <f t="shared" si="0"/>
        <v>21.7</v>
      </c>
      <c r="G7" s="345">
        <f>IF(F7="(    )",0,F7)-IF(E7="(    )",0,E7)</f>
        <v>21.7</v>
      </c>
      <c r="H7" s="69">
        <f t="shared" ref="H7" si="1">IF(IF(E7="(    )",0,E7)=0,0,IF(F7="(    )",0,F7)/IF(E7="(    )",0,E7))*100</f>
        <v>0</v>
      </c>
    </row>
    <row r="8" spans="1:9" ht="54.75" customHeight="1">
      <c r="A8" s="71" t="s">
        <v>1</v>
      </c>
      <c r="B8" s="90" t="s">
        <v>130</v>
      </c>
      <c r="C8" s="127">
        <f>'Розшифровка до капівидатків'!C7</f>
        <v>0</v>
      </c>
      <c r="D8" s="127">
        <f>'Розшифровка до капівидатків'!E7</f>
        <v>0</v>
      </c>
      <c r="E8" s="127">
        <f>'Розшифровка до капівидатків'!D7</f>
        <v>0</v>
      </c>
      <c r="F8" s="127">
        <f>'Розшифровка до капівидатків'!E7</f>
        <v>0</v>
      </c>
      <c r="G8" s="127">
        <f t="shared" ref="G8:G13" si="2">IF(F8="(    )",0,F8)-IF(E8="(    )",0,E8)</f>
        <v>0</v>
      </c>
      <c r="H8" s="73">
        <f t="shared" ref="H8:H13" si="3">IF(IF(E8="(    )",0,E8)=0,0,IF(F8="(    )",0,F8)/IF(E8="(    )",0,E8))*100</f>
        <v>0</v>
      </c>
    </row>
    <row r="9" spans="1:9" ht="54.75" customHeight="1">
      <c r="A9" s="71" t="s">
        <v>2</v>
      </c>
      <c r="B9" s="90">
        <v>4020</v>
      </c>
      <c r="C9" s="127">
        <v>1.4</v>
      </c>
      <c r="D9" s="127">
        <f>'Розшифровка до капівидатків'!E9</f>
        <v>0</v>
      </c>
      <c r="E9" s="127">
        <f>'Розшифровка до капівидатків'!D9</f>
        <v>0</v>
      </c>
      <c r="F9" s="127"/>
      <c r="G9" s="127">
        <f t="shared" si="2"/>
        <v>0</v>
      </c>
      <c r="H9" s="73">
        <f t="shared" si="3"/>
        <v>0</v>
      </c>
    </row>
    <row r="10" spans="1:9" ht="54.75" customHeight="1">
      <c r="A10" s="71" t="s">
        <v>28</v>
      </c>
      <c r="B10" s="90">
        <v>4030</v>
      </c>
      <c r="C10" s="73">
        <f>'Розшифровка до капівидатків'!C11</f>
        <v>0</v>
      </c>
      <c r="D10" s="127">
        <f>'Розшифровка до капівидатків'!E11</f>
        <v>21.7</v>
      </c>
      <c r="E10" s="127">
        <f>'Розшифровка до капівидатків'!D11</f>
        <v>0</v>
      </c>
      <c r="F10" s="127">
        <v>21.7</v>
      </c>
      <c r="G10" s="127">
        <f t="shared" si="2"/>
        <v>21.7</v>
      </c>
      <c r="H10" s="73">
        <f t="shared" si="3"/>
        <v>0</v>
      </c>
    </row>
    <row r="11" spans="1:9" ht="54.75" customHeight="1">
      <c r="A11" s="71" t="s">
        <v>3</v>
      </c>
      <c r="B11" s="90">
        <v>4040</v>
      </c>
      <c r="C11" s="73">
        <f>'Розшифровка до капівидатків'!C15</f>
        <v>0</v>
      </c>
      <c r="D11" s="73">
        <f>'Розшифровка до капівидатків'!E15</f>
        <v>0</v>
      </c>
      <c r="E11" s="73">
        <f>'Розшифровка до капівидатків'!D15</f>
        <v>0</v>
      </c>
      <c r="F11" s="73">
        <f>'Розшифровка до капівидатків'!E15</f>
        <v>0</v>
      </c>
      <c r="G11" s="73">
        <f t="shared" si="2"/>
        <v>0</v>
      </c>
      <c r="H11" s="73">
        <f t="shared" si="3"/>
        <v>0</v>
      </c>
    </row>
    <row r="12" spans="1:9" ht="54.75" customHeight="1">
      <c r="A12" s="71" t="s">
        <v>60</v>
      </c>
      <c r="B12" s="90">
        <v>4050</v>
      </c>
      <c r="C12" s="73">
        <f>'Розшифровка до капівидатків'!C17</f>
        <v>0</v>
      </c>
      <c r="D12" s="73">
        <f>'Розшифровка до капівидатків'!E17</f>
        <v>0</v>
      </c>
      <c r="E12" s="73">
        <f>'Розшифровка до капівидатків'!D17</f>
        <v>0</v>
      </c>
      <c r="F12" s="73">
        <f>'Розшифровка до капівидатків'!E17</f>
        <v>0</v>
      </c>
      <c r="G12" s="73">
        <f>IF(F12="(    )",0,F12)-IF(D12="(    )",0,D12)</f>
        <v>0</v>
      </c>
      <c r="H12" s="73">
        <f>IF(IF(D12="(    )",0,D12)=0,0,IF(F12="(    )",0,F12)/IF(D12="(    )",0,D12))*100</f>
        <v>0</v>
      </c>
    </row>
    <row r="13" spans="1:9" ht="54.75" customHeight="1">
      <c r="A13" s="71" t="s">
        <v>203</v>
      </c>
      <c r="B13" s="90">
        <v>4060</v>
      </c>
      <c r="C13" s="73">
        <f>'Розшифровка до капівидатків'!C19</f>
        <v>0</v>
      </c>
      <c r="D13" s="73">
        <f>'Розшифровка до капівидатків'!E19</f>
        <v>0</v>
      </c>
      <c r="E13" s="73">
        <f>'Розшифровка до капівидатків'!D19</f>
        <v>0</v>
      </c>
      <c r="F13" s="73">
        <f>'Розшифровка до капівидатків'!E19</f>
        <v>0</v>
      </c>
      <c r="G13" s="73">
        <f t="shared" si="2"/>
        <v>0</v>
      </c>
      <c r="H13" s="73">
        <f t="shared" si="3"/>
        <v>0</v>
      </c>
    </row>
    <row r="14" spans="1:9" ht="20.25">
      <c r="A14" s="77"/>
      <c r="B14" s="77"/>
      <c r="C14" s="77"/>
      <c r="D14" s="77"/>
      <c r="E14" s="77"/>
      <c r="F14" s="77"/>
      <c r="G14" s="77"/>
      <c r="H14" s="77"/>
    </row>
    <row r="15" spans="1:9" ht="20.25">
      <c r="A15" s="77"/>
      <c r="B15" s="77"/>
      <c r="C15" s="77"/>
      <c r="D15" s="77"/>
      <c r="E15" s="77"/>
      <c r="F15" s="77"/>
      <c r="G15" s="77"/>
      <c r="H15" s="77"/>
    </row>
    <row r="16" spans="1:9" s="1" customFormat="1" ht="19.5" customHeight="1">
      <c r="A16" s="91"/>
      <c r="B16" s="87"/>
      <c r="C16" s="87"/>
      <c r="D16" s="87"/>
      <c r="E16" s="87"/>
      <c r="F16" s="87"/>
      <c r="G16" s="87"/>
      <c r="H16" s="87"/>
      <c r="I16" s="2"/>
    </row>
    <row r="17" spans="1:8" s="256" customFormat="1" ht="54" customHeight="1">
      <c r="A17" s="252" t="s">
        <v>504</v>
      </c>
      <c r="B17" s="253"/>
      <c r="C17" s="520" t="s">
        <v>138</v>
      </c>
      <c r="D17" s="520"/>
      <c r="E17" s="254"/>
      <c r="F17" s="483" t="s">
        <v>505</v>
      </c>
      <c r="G17" s="483"/>
      <c r="H17" s="255"/>
    </row>
    <row r="18" spans="1:8" s="257" customFormat="1" ht="37.5" customHeight="1">
      <c r="A18" s="243" t="s">
        <v>65</v>
      </c>
      <c r="B18" s="242"/>
      <c r="C18" s="455" t="s">
        <v>66</v>
      </c>
      <c r="D18" s="455"/>
      <c r="E18" s="242"/>
      <c r="F18" s="451" t="s">
        <v>174</v>
      </c>
      <c r="G18" s="451"/>
      <c r="H18" s="245"/>
    </row>
    <row r="19" spans="1:8">
      <c r="A19" s="8"/>
    </row>
    <row r="20" spans="1:8">
      <c r="A20" s="8"/>
    </row>
    <row r="21" spans="1:8">
      <c r="A21" s="8"/>
    </row>
    <row r="22" spans="1:8">
      <c r="A22" s="8"/>
    </row>
    <row r="23" spans="1:8">
      <c r="A23" s="8"/>
    </row>
    <row r="24" spans="1:8">
      <c r="A24" s="8"/>
    </row>
    <row r="25" spans="1:8">
      <c r="A25" s="8"/>
    </row>
    <row r="26" spans="1:8">
      <c r="A26" s="8"/>
    </row>
    <row r="27" spans="1:8">
      <c r="A27" s="8"/>
    </row>
    <row r="28" spans="1:8">
      <c r="A28" s="8"/>
    </row>
    <row r="29" spans="1:8">
      <c r="A29" s="8"/>
    </row>
    <row r="30" spans="1:8">
      <c r="A30" s="8"/>
    </row>
    <row r="31" spans="1:8">
      <c r="A31" s="8"/>
    </row>
    <row r="32" spans="1:8">
      <c r="A32" s="8"/>
    </row>
    <row r="33" spans="1:1">
      <c r="A33" s="8"/>
    </row>
    <row r="34" spans="1:1">
      <c r="A34" s="8"/>
    </row>
    <row r="35" spans="1:1">
      <c r="A35" s="8"/>
    </row>
    <row r="36" spans="1:1">
      <c r="A36" s="8"/>
    </row>
    <row r="37" spans="1:1">
      <c r="A37" s="8"/>
    </row>
    <row r="38" spans="1:1">
      <c r="A38" s="8"/>
    </row>
    <row r="39" spans="1:1">
      <c r="A39" s="8"/>
    </row>
    <row r="40" spans="1:1">
      <c r="A40" s="8"/>
    </row>
    <row r="41" spans="1:1">
      <c r="A41" s="8"/>
    </row>
    <row r="42" spans="1:1">
      <c r="A42" s="8"/>
    </row>
    <row r="43" spans="1:1">
      <c r="A43" s="8"/>
    </row>
    <row r="44" spans="1:1">
      <c r="A44" s="8"/>
    </row>
    <row r="45" spans="1:1">
      <c r="A45" s="8"/>
    </row>
    <row r="46" spans="1:1">
      <c r="A46" s="8"/>
    </row>
    <row r="47" spans="1:1">
      <c r="A47" s="8"/>
    </row>
    <row r="48" spans="1:1">
      <c r="A48" s="8"/>
    </row>
    <row r="49" spans="1:1">
      <c r="A49" s="8"/>
    </row>
    <row r="50" spans="1:1">
      <c r="A50" s="8"/>
    </row>
    <row r="51" spans="1:1">
      <c r="A51" s="8"/>
    </row>
    <row r="52" spans="1:1">
      <c r="A52" s="8"/>
    </row>
    <row r="53" spans="1:1">
      <c r="A53" s="8"/>
    </row>
    <row r="54" spans="1:1">
      <c r="A54" s="8"/>
    </row>
    <row r="55" spans="1:1">
      <c r="A55" s="8"/>
    </row>
    <row r="56" spans="1:1">
      <c r="A56" s="8"/>
    </row>
    <row r="57" spans="1:1">
      <c r="A57" s="8"/>
    </row>
    <row r="58" spans="1:1">
      <c r="A58" s="8"/>
    </row>
    <row r="59" spans="1:1">
      <c r="A59" s="8"/>
    </row>
    <row r="60" spans="1:1">
      <c r="A60" s="8"/>
    </row>
    <row r="61" spans="1:1">
      <c r="A61" s="8"/>
    </row>
    <row r="62" spans="1:1">
      <c r="A62" s="8"/>
    </row>
    <row r="63" spans="1:1">
      <c r="A63" s="8"/>
    </row>
    <row r="64" spans="1:1">
      <c r="A64" s="8"/>
    </row>
    <row r="65" spans="1:1">
      <c r="A65" s="8"/>
    </row>
    <row r="66" spans="1:1">
      <c r="A66" s="8"/>
    </row>
    <row r="67" spans="1:1">
      <c r="A67" s="8"/>
    </row>
    <row r="68" spans="1:1">
      <c r="A68" s="8"/>
    </row>
    <row r="69" spans="1:1">
      <c r="A69" s="8"/>
    </row>
    <row r="70" spans="1:1">
      <c r="A70" s="8"/>
    </row>
    <row r="71" spans="1:1">
      <c r="A71" s="8"/>
    </row>
    <row r="72" spans="1:1">
      <c r="A72" s="8"/>
    </row>
    <row r="73" spans="1:1">
      <c r="A73" s="8"/>
    </row>
    <row r="74" spans="1:1">
      <c r="A74" s="8"/>
    </row>
    <row r="75" spans="1:1">
      <c r="A75" s="8"/>
    </row>
    <row r="76" spans="1:1">
      <c r="A76" s="8"/>
    </row>
    <row r="77" spans="1:1">
      <c r="A77" s="8"/>
    </row>
    <row r="78" spans="1:1">
      <c r="A78" s="8"/>
    </row>
    <row r="79" spans="1:1">
      <c r="A79" s="8"/>
    </row>
    <row r="80" spans="1:1">
      <c r="A80" s="8"/>
    </row>
    <row r="81" spans="1:1">
      <c r="A81" s="8"/>
    </row>
    <row r="82" spans="1:1">
      <c r="A82" s="8"/>
    </row>
    <row r="83" spans="1:1">
      <c r="A83" s="8"/>
    </row>
    <row r="84" spans="1:1">
      <c r="A84" s="8"/>
    </row>
    <row r="85" spans="1:1">
      <c r="A85" s="8"/>
    </row>
    <row r="86" spans="1:1">
      <c r="A86" s="8"/>
    </row>
    <row r="87" spans="1:1">
      <c r="A87" s="8"/>
    </row>
    <row r="88" spans="1:1">
      <c r="A88" s="8"/>
    </row>
    <row r="89" spans="1:1">
      <c r="A89" s="8"/>
    </row>
    <row r="90" spans="1:1">
      <c r="A90" s="8"/>
    </row>
    <row r="91" spans="1:1">
      <c r="A91" s="8"/>
    </row>
    <row r="92" spans="1:1">
      <c r="A92" s="8"/>
    </row>
    <row r="93" spans="1:1">
      <c r="A93" s="8"/>
    </row>
    <row r="94" spans="1:1">
      <c r="A94" s="8"/>
    </row>
    <row r="95" spans="1:1">
      <c r="A95" s="8"/>
    </row>
    <row r="96" spans="1:1">
      <c r="A96" s="8"/>
    </row>
    <row r="97" spans="1:1">
      <c r="A97" s="8"/>
    </row>
    <row r="98" spans="1:1">
      <c r="A98" s="8"/>
    </row>
    <row r="99" spans="1:1">
      <c r="A99" s="8"/>
    </row>
    <row r="100" spans="1:1">
      <c r="A100" s="8"/>
    </row>
    <row r="101" spans="1:1">
      <c r="A101" s="8"/>
    </row>
    <row r="102" spans="1:1">
      <c r="A102" s="8"/>
    </row>
    <row r="103" spans="1:1">
      <c r="A103" s="8"/>
    </row>
    <row r="104" spans="1:1">
      <c r="A104" s="8"/>
    </row>
    <row r="105" spans="1:1">
      <c r="A105" s="8"/>
    </row>
    <row r="106" spans="1:1">
      <c r="A106" s="8"/>
    </row>
    <row r="107" spans="1:1">
      <c r="A107" s="8"/>
    </row>
    <row r="108" spans="1:1">
      <c r="A108" s="8"/>
    </row>
    <row r="109" spans="1:1">
      <c r="A109" s="8"/>
    </row>
    <row r="110" spans="1:1">
      <c r="A110" s="8"/>
    </row>
    <row r="111" spans="1:1">
      <c r="A111" s="8"/>
    </row>
    <row r="112" spans="1:1">
      <c r="A112" s="8"/>
    </row>
    <row r="113" spans="1:1">
      <c r="A113" s="8"/>
    </row>
    <row r="114" spans="1:1">
      <c r="A114" s="8"/>
    </row>
    <row r="115" spans="1:1">
      <c r="A115" s="8"/>
    </row>
    <row r="116" spans="1:1">
      <c r="A116" s="8"/>
    </row>
    <row r="117" spans="1:1">
      <c r="A117" s="8"/>
    </row>
    <row r="118" spans="1:1">
      <c r="A118" s="8"/>
    </row>
    <row r="119" spans="1:1">
      <c r="A119" s="8"/>
    </row>
    <row r="120" spans="1:1">
      <c r="A120" s="8"/>
    </row>
    <row r="121" spans="1:1">
      <c r="A121" s="8"/>
    </row>
    <row r="122" spans="1:1">
      <c r="A122" s="8"/>
    </row>
    <row r="123" spans="1:1">
      <c r="A123" s="8"/>
    </row>
    <row r="124" spans="1:1">
      <c r="A124" s="8"/>
    </row>
    <row r="125" spans="1:1">
      <c r="A125" s="8"/>
    </row>
    <row r="126" spans="1:1">
      <c r="A126" s="8"/>
    </row>
    <row r="127" spans="1:1">
      <c r="A127" s="8"/>
    </row>
    <row r="128" spans="1:1">
      <c r="A128" s="8"/>
    </row>
    <row r="129" spans="1:1">
      <c r="A129" s="8"/>
    </row>
    <row r="130" spans="1:1">
      <c r="A130" s="8"/>
    </row>
    <row r="131" spans="1:1">
      <c r="A131" s="8"/>
    </row>
    <row r="132" spans="1:1">
      <c r="A132" s="8"/>
    </row>
    <row r="133" spans="1:1">
      <c r="A133" s="8"/>
    </row>
    <row r="134" spans="1:1">
      <c r="A134" s="8"/>
    </row>
    <row r="135" spans="1:1">
      <c r="A135" s="8"/>
    </row>
    <row r="136" spans="1:1">
      <c r="A136" s="8"/>
    </row>
    <row r="137" spans="1:1">
      <c r="A137" s="8"/>
    </row>
    <row r="138" spans="1:1">
      <c r="A138" s="8"/>
    </row>
    <row r="139" spans="1:1">
      <c r="A139" s="8"/>
    </row>
    <row r="140" spans="1:1">
      <c r="A140" s="8"/>
    </row>
    <row r="141" spans="1:1">
      <c r="A141" s="8"/>
    </row>
    <row r="142" spans="1:1">
      <c r="A142" s="8"/>
    </row>
    <row r="143" spans="1:1">
      <c r="A143" s="8"/>
    </row>
    <row r="144" spans="1:1">
      <c r="A144" s="8"/>
    </row>
    <row r="145" spans="1:1">
      <c r="A145" s="8"/>
    </row>
    <row r="146" spans="1:1">
      <c r="A146" s="8"/>
    </row>
    <row r="147" spans="1:1">
      <c r="A147" s="8"/>
    </row>
    <row r="148" spans="1:1">
      <c r="A148" s="8"/>
    </row>
    <row r="149" spans="1:1">
      <c r="A149" s="8"/>
    </row>
    <row r="150" spans="1:1">
      <c r="A150" s="8"/>
    </row>
    <row r="151" spans="1:1">
      <c r="A151" s="8"/>
    </row>
    <row r="152" spans="1:1">
      <c r="A152" s="8"/>
    </row>
    <row r="153" spans="1:1">
      <c r="A153" s="8"/>
    </row>
    <row r="154" spans="1:1">
      <c r="A154" s="8"/>
    </row>
    <row r="155" spans="1:1">
      <c r="A155" s="8"/>
    </row>
    <row r="156" spans="1:1">
      <c r="A156" s="8"/>
    </row>
    <row r="157" spans="1:1">
      <c r="A157" s="8"/>
    </row>
    <row r="158" spans="1:1">
      <c r="A158" s="8"/>
    </row>
    <row r="159" spans="1:1">
      <c r="A159" s="8"/>
    </row>
    <row r="160" spans="1:1">
      <c r="A160" s="8"/>
    </row>
    <row r="161" spans="1:1">
      <c r="A161" s="8"/>
    </row>
    <row r="162" spans="1:1">
      <c r="A162" s="8"/>
    </row>
    <row r="163" spans="1:1">
      <c r="A163" s="8"/>
    </row>
    <row r="164" spans="1:1">
      <c r="A164" s="8"/>
    </row>
    <row r="165" spans="1:1">
      <c r="A165" s="8"/>
    </row>
    <row r="166" spans="1:1">
      <c r="A166" s="8"/>
    </row>
    <row r="167" spans="1:1">
      <c r="A167" s="8"/>
    </row>
    <row r="168" spans="1:1">
      <c r="A168" s="8"/>
    </row>
    <row r="169" spans="1:1">
      <c r="A169" s="8"/>
    </row>
    <row r="170" spans="1:1">
      <c r="A170" s="8"/>
    </row>
    <row r="171" spans="1:1">
      <c r="A171" s="8"/>
    </row>
    <row r="172" spans="1:1">
      <c r="A172" s="8"/>
    </row>
    <row r="173" spans="1:1">
      <c r="A173" s="8"/>
    </row>
    <row r="174" spans="1:1">
      <c r="A174" s="8"/>
    </row>
    <row r="175" spans="1:1">
      <c r="A175" s="8"/>
    </row>
    <row r="176" spans="1:1">
      <c r="A176" s="8"/>
    </row>
    <row r="177" spans="1:1">
      <c r="A177" s="8"/>
    </row>
    <row r="178" spans="1:1">
      <c r="A178" s="8"/>
    </row>
    <row r="179" spans="1:1">
      <c r="A179" s="8"/>
    </row>
    <row r="180" spans="1:1">
      <c r="A180" s="8"/>
    </row>
    <row r="181" spans="1:1">
      <c r="A181" s="8"/>
    </row>
    <row r="182" spans="1:1">
      <c r="A182" s="8"/>
    </row>
    <row r="183" spans="1:1">
      <c r="A183" s="8"/>
    </row>
    <row r="184" spans="1:1">
      <c r="A184" s="8"/>
    </row>
  </sheetData>
  <mergeCells count="10">
    <mergeCell ref="A4:A5"/>
    <mergeCell ref="A2:H2"/>
    <mergeCell ref="B4:B5"/>
    <mergeCell ref="A3:H3"/>
    <mergeCell ref="C18:D18"/>
    <mergeCell ref="C4:D4"/>
    <mergeCell ref="E4:H4"/>
    <mergeCell ref="C17:D17"/>
    <mergeCell ref="F17:G17"/>
    <mergeCell ref="F18:G18"/>
  </mergeCells>
  <phoneticPr fontId="0" type="noConversion"/>
  <printOptions horizontalCentered="1"/>
  <pageMargins left="0.59055118110236227" right="0.59055118110236227" top="0.78740157480314965" bottom="0.59055118110236227" header="0" footer="0"/>
  <pageSetup paperSize="9" scale="57" firstPageNumber="9" orientation="landscape" useFirstPageNumber="1" r:id="rId1"/>
  <headerFooter alignWithMargins="0"/>
  <ignoredErrors>
    <ignoredError sqref="B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43"/>
  <sheetViews>
    <sheetView view="pageBreakPreview" zoomScale="87" zoomScaleSheetLayoutView="87" workbookViewId="0">
      <selection activeCell="A14" sqref="A14"/>
    </sheetView>
  </sheetViews>
  <sheetFormatPr defaultColWidth="9.140625" defaultRowHeight="18.75"/>
  <cols>
    <col min="1" max="1" width="67.85546875" style="214" customWidth="1"/>
    <col min="2" max="2" width="16" style="221" customWidth="1"/>
    <col min="3" max="5" width="20.42578125" style="221" customWidth="1"/>
    <col min="6" max="6" width="16.42578125" style="221" customWidth="1"/>
    <col min="7" max="7" width="18.28515625" style="221" customWidth="1"/>
    <col min="8" max="16384" width="9.140625" style="214"/>
  </cols>
  <sheetData>
    <row r="2" spans="1:7" ht="33.75" customHeight="1">
      <c r="A2" s="530" t="s">
        <v>419</v>
      </c>
      <c r="B2" s="530"/>
      <c r="C2" s="530"/>
      <c r="D2" s="530"/>
      <c r="E2" s="530"/>
      <c r="F2" s="530"/>
      <c r="G2" s="530"/>
    </row>
    <row r="3" spans="1:7" ht="28.5" customHeight="1">
      <c r="A3" s="219"/>
      <c r="B3" s="184"/>
      <c r="C3" s="184"/>
      <c r="D3" s="219"/>
      <c r="E3" s="219"/>
      <c r="F3" s="219"/>
      <c r="G3" s="284" t="s">
        <v>455</v>
      </c>
    </row>
    <row r="4" spans="1:7" ht="62.25" customHeight="1">
      <c r="A4" s="192" t="s">
        <v>155</v>
      </c>
      <c r="B4" s="193" t="s">
        <v>18</v>
      </c>
      <c r="C4" s="193" t="s">
        <v>513</v>
      </c>
      <c r="D4" s="193" t="s">
        <v>514</v>
      </c>
      <c r="E4" s="193" t="s">
        <v>515</v>
      </c>
      <c r="F4" s="193" t="s">
        <v>433</v>
      </c>
      <c r="G4" s="194" t="s">
        <v>453</v>
      </c>
    </row>
    <row r="5" spans="1:7" ht="23.25" customHeight="1">
      <c r="A5" s="57">
        <v>1</v>
      </c>
      <c r="B5" s="226">
        <v>2</v>
      </c>
      <c r="C5" s="226">
        <v>3</v>
      </c>
      <c r="D5" s="226">
        <v>4</v>
      </c>
      <c r="E5" s="226">
        <v>5</v>
      </c>
      <c r="F5" s="226">
        <v>6</v>
      </c>
      <c r="G5" s="226">
        <v>7</v>
      </c>
    </row>
    <row r="6" spans="1:7" s="35" customFormat="1" ht="39" customHeight="1">
      <c r="A6" s="195" t="s">
        <v>69</v>
      </c>
      <c r="B6" s="189">
        <v>4000</v>
      </c>
      <c r="C6" s="379">
        <f>SUM(C7,C9,C11,C15,C17,C19)</f>
        <v>1.4</v>
      </c>
      <c r="D6" s="170">
        <f>SUM(D7,D9,D11,D15,D17,D19)</f>
        <v>0</v>
      </c>
      <c r="E6" s="379">
        <f>SUM(E7,E9,E11,E15,E17,E19)</f>
        <v>21.7</v>
      </c>
      <c r="F6" s="379">
        <f>IF(E6="(    )",0,E6)-IF(D6="(    )",0,D6)</f>
        <v>21.7</v>
      </c>
      <c r="G6" s="170">
        <f t="shared" ref="G6" si="0">IF(IF(D6="(    )",0,D6)=0,0,IF(E6="(    )",0,E6)/IF(D6="(    )",0,D6))*100</f>
        <v>0</v>
      </c>
    </row>
    <row r="7" spans="1:7" s="386" customFormat="1" ht="24.75" customHeight="1">
      <c r="A7" s="160" t="s">
        <v>1</v>
      </c>
      <c r="B7" s="190">
        <v>4010</v>
      </c>
      <c r="C7" s="163">
        <f>SUM(C8:C8)</f>
        <v>0</v>
      </c>
      <c r="D7" s="208">
        <f>SUM(D8:D8)</f>
        <v>0</v>
      </c>
      <c r="E7" s="163">
        <f>SUM(E8:E8)</f>
        <v>0</v>
      </c>
      <c r="F7" s="163">
        <f t="shared" ref="F7:F20" si="1">IF(E7="(    )",0,E7)-IF(D7="(    )",0,D7)</f>
        <v>0</v>
      </c>
      <c r="G7" s="208">
        <f t="shared" ref="G7:G20" si="2">IF(IF(D7="(    )",0,D7)=0,0,IF(E7="(    )",0,E7)/IF(D7="(    )",0,D7))*100</f>
        <v>0</v>
      </c>
    </row>
    <row r="8" spans="1:7" hidden="1">
      <c r="A8" s="156"/>
      <c r="B8" s="186"/>
      <c r="C8" s="161"/>
      <c r="D8" s="171"/>
      <c r="E8" s="161"/>
      <c r="F8" s="161">
        <f t="shared" si="1"/>
        <v>0</v>
      </c>
      <c r="G8" s="171">
        <f t="shared" si="2"/>
        <v>0</v>
      </c>
    </row>
    <row r="9" spans="1:7" s="386" customFormat="1" ht="25.5" customHeight="1">
      <c r="A9" s="160" t="s">
        <v>2</v>
      </c>
      <c r="B9" s="190">
        <v>4020</v>
      </c>
      <c r="C9" s="163">
        <f>SUM(C10:C10)</f>
        <v>1.4</v>
      </c>
      <c r="D9" s="208">
        <f>SUM(D10:D10)</f>
        <v>0</v>
      </c>
      <c r="E9" s="163">
        <f>SUM(E10:E10)</f>
        <v>0</v>
      </c>
      <c r="F9" s="163">
        <f t="shared" si="1"/>
        <v>0</v>
      </c>
      <c r="G9" s="208">
        <f t="shared" si="2"/>
        <v>0</v>
      </c>
    </row>
    <row r="10" spans="1:7" ht="17.25" customHeight="1">
      <c r="A10" s="156" t="s">
        <v>501</v>
      </c>
      <c r="B10" s="186"/>
      <c r="C10" s="161">
        <v>1.4</v>
      </c>
      <c r="D10" s="171"/>
      <c r="E10" s="161"/>
      <c r="F10" s="161">
        <f t="shared" si="1"/>
        <v>0</v>
      </c>
      <c r="G10" s="171">
        <f t="shared" si="2"/>
        <v>0</v>
      </c>
    </row>
    <row r="11" spans="1:7" s="386" customFormat="1" ht="30" customHeight="1">
      <c r="A11" s="160" t="s">
        <v>28</v>
      </c>
      <c r="B11" s="190">
        <v>4030</v>
      </c>
      <c r="C11" s="208">
        <f>SUM(C14:C14)</f>
        <v>0</v>
      </c>
      <c r="D11" s="208">
        <f>SUM(D14:D14)</f>
        <v>0</v>
      </c>
      <c r="E11" s="163">
        <f>SUM(E12:E14)</f>
        <v>21.7</v>
      </c>
      <c r="F11" s="163">
        <f t="shared" si="1"/>
        <v>21.7</v>
      </c>
      <c r="G11" s="208">
        <f t="shared" si="2"/>
        <v>0</v>
      </c>
    </row>
    <row r="12" spans="1:7" s="386" customFormat="1" ht="22.5" customHeight="1">
      <c r="A12" s="156" t="s">
        <v>536</v>
      </c>
      <c r="B12" s="190"/>
      <c r="C12" s="208"/>
      <c r="D12" s="208"/>
      <c r="E12" s="161">
        <v>6.9</v>
      </c>
      <c r="F12" s="161">
        <f t="shared" si="1"/>
        <v>6.9</v>
      </c>
      <c r="G12" s="208"/>
    </row>
    <row r="13" spans="1:7" s="386" customFormat="1" ht="22.5" customHeight="1">
      <c r="A13" s="156" t="s">
        <v>537</v>
      </c>
      <c r="B13" s="190"/>
      <c r="C13" s="208"/>
      <c r="D13" s="208"/>
      <c r="E13" s="161">
        <v>4.8</v>
      </c>
      <c r="F13" s="161">
        <f t="shared" si="1"/>
        <v>4.8</v>
      </c>
      <c r="G13" s="208"/>
    </row>
    <row r="14" spans="1:7" ht="21" customHeight="1">
      <c r="A14" s="156" t="s">
        <v>538</v>
      </c>
      <c r="B14" s="186"/>
      <c r="C14" s="171"/>
      <c r="D14" s="171"/>
      <c r="E14" s="161">
        <v>10</v>
      </c>
      <c r="F14" s="161">
        <f t="shared" si="1"/>
        <v>10</v>
      </c>
      <c r="G14" s="171">
        <f t="shared" si="2"/>
        <v>0</v>
      </c>
    </row>
    <row r="15" spans="1:7" s="386" customFormat="1" ht="21" customHeight="1">
      <c r="A15" s="160" t="s">
        <v>3</v>
      </c>
      <c r="B15" s="190">
        <v>4040</v>
      </c>
      <c r="C15" s="208">
        <f>SUM(C16:C16)</f>
        <v>0</v>
      </c>
      <c r="D15" s="208">
        <f>SUM(D16:D16)</f>
        <v>0</v>
      </c>
      <c r="E15" s="208">
        <f>SUM(E16:E16)</f>
        <v>0</v>
      </c>
      <c r="F15" s="208">
        <f t="shared" si="1"/>
        <v>0</v>
      </c>
      <c r="G15" s="208">
        <f t="shared" si="2"/>
        <v>0</v>
      </c>
    </row>
    <row r="16" spans="1:7" ht="19.5" customHeight="1">
      <c r="A16" s="156"/>
      <c r="B16" s="186"/>
      <c r="C16" s="171"/>
      <c r="D16" s="171"/>
      <c r="E16" s="171"/>
      <c r="F16" s="171">
        <f t="shared" si="1"/>
        <v>0</v>
      </c>
      <c r="G16" s="171">
        <f t="shared" si="2"/>
        <v>0</v>
      </c>
    </row>
    <row r="17" spans="1:12" s="386" customFormat="1" ht="18.75" customHeight="1">
      <c r="A17" s="160" t="s">
        <v>60</v>
      </c>
      <c r="B17" s="190">
        <v>4050</v>
      </c>
      <c r="C17" s="208">
        <f>SUM(C18:C18)</f>
        <v>0</v>
      </c>
      <c r="D17" s="208">
        <f>SUM(D18:D18)</f>
        <v>0</v>
      </c>
      <c r="E17" s="208">
        <f>SUM(E18:E18)</f>
        <v>0</v>
      </c>
      <c r="F17" s="208">
        <f t="shared" si="1"/>
        <v>0</v>
      </c>
      <c r="G17" s="208">
        <f t="shared" si="2"/>
        <v>0</v>
      </c>
    </row>
    <row r="18" spans="1:12" ht="18.75" customHeight="1">
      <c r="A18" s="156"/>
      <c r="B18" s="186"/>
      <c r="C18" s="171"/>
      <c r="D18" s="171"/>
      <c r="E18" s="171"/>
      <c r="F18" s="171">
        <f t="shared" si="1"/>
        <v>0</v>
      </c>
      <c r="G18" s="171">
        <f t="shared" si="2"/>
        <v>0</v>
      </c>
    </row>
    <row r="19" spans="1:12" s="386" customFormat="1" ht="18.75" customHeight="1">
      <c r="A19" s="160" t="s">
        <v>203</v>
      </c>
      <c r="B19" s="190">
        <v>4060</v>
      </c>
      <c r="C19" s="208">
        <f>SUM(C20:C20)</f>
        <v>0</v>
      </c>
      <c r="D19" s="208">
        <f>SUM(D20:D20)</f>
        <v>0</v>
      </c>
      <c r="E19" s="208">
        <f>SUM(E20:E20)</f>
        <v>0</v>
      </c>
      <c r="F19" s="208">
        <f t="shared" si="1"/>
        <v>0</v>
      </c>
      <c r="G19" s="208">
        <f t="shared" si="2"/>
        <v>0</v>
      </c>
    </row>
    <row r="20" spans="1:12" ht="15.75" customHeight="1">
      <c r="A20" s="156"/>
      <c r="B20" s="186"/>
      <c r="C20" s="171"/>
      <c r="D20" s="171"/>
      <c r="E20" s="171"/>
      <c r="F20" s="171">
        <f t="shared" si="1"/>
        <v>0</v>
      </c>
      <c r="G20" s="171">
        <f t="shared" si="2"/>
        <v>0</v>
      </c>
    </row>
    <row r="21" spans="1:12">
      <c r="A21" s="380"/>
      <c r="B21" s="283"/>
      <c r="C21" s="381"/>
      <c r="D21" s="381"/>
      <c r="E21" s="381"/>
      <c r="F21" s="381"/>
      <c r="G21" s="381"/>
    </row>
    <row r="22" spans="1:12" s="240" customFormat="1" ht="26.25" customHeight="1">
      <c r="A22" s="270" t="s">
        <v>504</v>
      </c>
      <c r="B22" s="527" t="s">
        <v>80</v>
      </c>
      <c r="C22" s="527"/>
      <c r="D22" s="527"/>
      <c r="E22" s="282"/>
      <c r="F22" s="499" t="s">
        <v>505</v>
      </c>
      <c r="G22" s="499"/>
      <c r="I22" s="214"/>
      <c r="J22" s="214"/>
      <c r="K22" s="214"/>
      <c r="L22" s="214"/>
    </row>
    <row r="23" spans="1:12" s="286" customFormat="1">
      <c r="A23" s="285" t="s">
        <v>361</v>
      </c>
      <c r="B23" s="528" t="s">
        <v>66</v>
      </c>
      <c r="C23" s="528"/>
      <c r="D23" s="528"/>
      <c r="F23" s="529" t="s">
        <v>174</v>
      </c>
      <c r="G23" s="529"/>
      <c r="I23" s="214"/>
      <c r="J23" s="214"/>
      <c r="K23" s="214"/>
      <c r="L23" s="214"/>
    </row>
    <row r="24" spans="1:12">
      <c r="A24" s="13"/>
      <c r="D24" s="220"/>
      <c r="E24" s="196"/>
      <c r="F24" s="196"/>
      <c r="G24" s="196"/>
    </row>
    <row r="25" spans="1:12">
      <c r="A25" s="13"/>
      <c r="D25" s="220"/>
      <c r="E25" s="196"/>
      <c r="F25" s="196"/>
      <c r="G25" s="196"/>
    </row>
    <row r="26" spans="1:12">
      <c r="A26" s="13"/>
      <c r="D26" s="220"/>
      <c r="E26" s="196"/>
      <c r="F26" s="196"/>
      <c r="G26" s="196"/>
    </row>
    <row r="27" spans="1:12">
      <c r="A27" s="13"/>
      <c r="D27" s="220"/>
      <c r="E27" s="196"/>
      <c r="F27" s="196"/>
      <c r="G27" s="196"/>
    </row>
    <row r="28" spans="1:12">
      <c r="A28" s="13"/>
      <c r="D28" s="220"/>
      <c r="E28" s="196"/>
      <c r="F28" s="196"/>
      <c r="G28" s="196"/>
    </row>
    <row r="29" spans="1:12">
      <c r="A29" s="13"/>
      <c r="D29" s="220"/>
      <c r="E29" s="196"/>
      <c r="F29" s="196"/>
      <c r="G29" s="196"/>
    </row>
    <row r="30" spans="1:12">
      <c r="A30" s="13"/>
      <c r="D30" s="220"/>
      <c r="E30" s="196"/>
      <c r="F30" s="196"/>
      <c r="G30" s="196"/>
    </row>
    <row r="31" spans="1:12">
      <c r="A31" s="13"/>
      <c r="D31" s="220"/>
      <c r="E31" s="196"/>
      <c r="F31" s="196"/>
      <c r="G31" s="196"/>
    </row>
    <row r="32" spans="1:12">
      <c r="A32" s="13"/>
      <c r="D32" s="220"/>
      <c r="E32" s="196"/>
      <c r="F32" s="196"/>
      <c r="G32" s="196"/>
    </row>
    <row r="33" spans="1:7">
      <c r="A33" s="13"/>
      <c r="D33" s="220"/>
      <c r="E33" s="196"/>
      <c r="F33" s="196"/>
      <c r="G33" s="196"/>
    </row>
    <row r="34" spans="1:7">
      <c r="A34" s="13"/>
      <c r="D34" s="220"/>
      <c r="E34" s="196"/>
      <c r="F34" s="196"/>
      <c r="G34" s="196"/>
    </row>
    <row r="35" spans="1:7">
      <c r="A35" s="13"/>
      <c r="D35" s="220"/>
      <c r="E35" s="196"/>
      <c r="F35" s="196"/>
      <c r="G35" s="196"/>
    </row>
    <row r="36" spans="1:7">
      <c r="A36" s="13"/>
      <c r="D36" s="220"/>
      <c r="E36" s="196"/>
      <c r="F36" s="196"/>
      <c r="G36" s="196"/>
    </row>
    <row r="37" spans="1:7">
      <c r="A37" s="13"/>
      <c r="D37" s="220"/>
      <c r="E37" s="196"/>
      <c r="F37" s="196"/>
      <c r="G37" s="196"/>
    </row>
    <row r="38" spans="1:7">
      <c r="A38" s="13"/>
      <c r="D38" s="220"/>
      <c r="E38" s="196"/>
      <c r="F38" s="196"/>
      <c r="G38" s="196"/>
    </row>
    <row r="39" spans="1:7">
      <c r="A39" s="13"/>
      <c r="D39" s="220"/>
      <c r="E39" s="196"/>
      <c r="F39" s="196"/>
      <c r="G39" s="196"/>
    </row>
    <row r="40" spans="1:7">
      <c r="A40" s="13"/>
      <c r="D40" s="220"/>
      <c r="E40" s="196"/>
      <c r="F40" s="196"/>
      <c r="G40" s="196"/>
    </row>
    <row r="41" spans="1:7">
      <c r="A41" s="13"/>
      <c r="D41" s="220"/>
      <c r="E41" s="196"/>
      <c r="F41" s="196"/>
      <c r="G41" s="196"/>
    </row>
    <row r="42" spans="1:7">
      <c r="A42" s="13"/>
      <c r="D42" s="220"/>
      <c r="E42" s="196"/>
      <c r="F42" s="196"/>
      <c r="G42" s="196"/>
    </row>
    <row r="43" spans="1:7">
      <c r="A43" s="13"/>
      <c r="D43" s="220"/>
      <c r="E43" s="196"/>
      <c r="F43" s="196"/>
      <c r="G43" s="196"/>
    </row>
    <row r="44" spans="1:7">
      <c r="A44" s="13"/>
      <c r="D44" s="220"/>
      <c r="E44" s="196"/>
      <c r="F44" s="196"/>
      <c r="G44" s="196"/>
    </row>
    <row r="45" spans="1:7">
      <c r="A45" s="13"/>
      <c r="D45" s="220"/>
      <c r="E45" s="196"/>
      <c r="F45" s="196"/>
      <c r="G45" s="196"/>
    </row>
    <row r="46" spans="1:7">
      <c r="A46" s="13"/>
      <c r="D46" s="220"/>
      <c r="E46" s="196"/>
      <c r="F46" s="196"/>
      <c r="G46" s="196"/>
    </row>
    <row r="47" spans="1:7">
      <c r="A47" s="13"/>
      <c r="D47" s="220"/>
      <c r="E47" s="196"/>
      <c r="F47" s="196"/>
      <c r="G47" s="196"/>
    </row>
    <row r="48" spans="1:7">
      <c r="A48" s="13"/>
      <c r="D48" s="220"/>
      <c r="E48" s="196"/>
      <c r="F48" s="196"/>
      <c r="G48" s="196"/>
    </row>
    <row r="49" spans="1:7">
      <c r="A49" s="13"/>
      <c r="D49" s="220"/>
      <c r="E49" s="196"/>
      <c r="F49" s="196"/>
      <c r="G49" s="196"/>
    </row>
    <row r="50" spans="1:7">
      <c r="A50" s="13"/>
      <c r="D50" s="220"/>
      <c r="E50" s="196"/>
      <c r="F50" s="196"/>
      <c r="G50" s="196"/>
    </row>
    <row r="51" spans="1:7">
      <c r="A51" s="13"/>
      <c r="D51" s="220"/>
      <c r="E51" s="196"/>
      <c r="F51" s="196"/>
      <c r="G51" s="196"/>
    </row>
    <row r="52" spans="1:7">
      <c r="A52" s="13"/>
      <c r="D52" s="220"/>
      <c r="E52" s="196"/>
      <c r="F52" s="196"/>
      <c r="G52" s="196"/>
    </row>
    <row r="53" spans="1:7">
      <c r="A53" s="13"/>
      <c r="D53" s="220"/>
      <c r="E53" s="196"/>
      <c r="F53" s="196"/>
      <c r="G53" s="196"/>
    </row>
    <row r="54" spans="1:7">
      <c r="A54" s="13"/>
      <c r="D54" s="220"/>
      <c r="E54" s="196"/>
      <c r="F54" s="196"/>
      <c r="G54" s="196"/>
    </row>
    <row r="55" spans="1:7">
      <c r="A55" s="13"/>
      <c r="D55" s="220"/>
      <c r="E55" s="196"/>
      <c r="F55" s="196"/>
      <c r="G55" s="196"/>
    </row>
    <row r="56" spans="1:7">
      <c r="A56" s="13"/>
      <c r="D56" s="220"/>
      <c r="E56" s="196"/>
      <c r="F56" s="196"/>
      <c r="G56" s="196"/>
    </row>
    <row r="57" spans="1:7">
      <c r="A57" s="13"/>
      <c r="D57" s="220"/>
      <c r="E57" s="196"/>
      <c r="F57" s="196"/>
      <c r="G57" s="196"/>
    </row>
    <row r="58" spans="1:7">
      <c r="A58" s="13"/>
      <c r="D58" s="220"/>
      <c r="E58" s="196"/>
      <c r="F58" s="196"/>
      <c r="G58" s="196"/>
    </row>
    <row r="59" spans="1:7">
      <c r="A59" s="13"/>
      <c r="D59" s="220"/>
      <c r="E59" s="196"/>
      <c r="F59" s="196"/>
      <c r="G59" s="196"/>
    </row>
    <row r="60" spans="1:7">
      <c r="A60" s="13"/>
      <c r="D60" s="220"/>
      <c r="E60" s="196"/>
      <c r="F60" s="196"/>
      <c r="G60" s="196"/>
    </row>
    <row r="61" spans="1:7">
      <c r="A61" s="13"/>
      <c r="D61" s="220"/>
      <c r="E61" s="196"/>
      <c r="F61" s="196"/>
      <c r="G61" s="196"/>
    </row>
    <row r="62" spans="1:7">
      <c r="A62" s="13"/>
      <c r="D62" s="220"/>
      <c r="E62" s="196"/>
      <c r="F62" s="196"/>
      <c r="G62" s="196"/>
    </row>
    <row r="63" spans="1:7">
      <c r="A63" s="13"/>
      <c r="D63" s="220"/>
      <c r="E63" s="196"/>
      <c r="F63" s="196"/>
      <c r="G63" s="196"/>
    </row>
    <row r="64" spans="1:7">
      <c r="A64" s="13"/>
      <c r="D64" s="220"/>
      <c r="E64" s="196"/>
      <c r="F64" s="196"/>
      <c r="G64" s="196"/>
    </row>
    <row r="65" spans="1:7">
      <c r="A65" s="13"/>
      <c r="D65" s="220"/>
      <c r="E65" s="196"/>
      <c r="F65" s="196"/>
      <c r="G65" s="196"/>
    </row>
    <row r="66" spans="1:7">
      <c r="A66" s="13"/>
      <c r="D66" s="220"/>
      <c r="E66" s="196"/>
      <c r="F66" s="196"/>
      <c r="G66" s="196"/>
    </row>
    <row r="67" spans="1:7">
      <c r="A67" s="13"/>
      <c r="D67" s="220"/>
      <c r="E67" s="196"/>
      <c r="F67" s="196"/>
      <c r="G67" s="196"/>
    </row>
    <row r="68" spans="1:7">
      <c r="A68" s="13"/>
      <c r="D68" s="220"/>
      <c r="E68" s="196"/>
      <c r="F68" s="196"/>
      <c r="G68" s="196"/>
    </row>
    <row r="69" spans="1:7">
      <c r="A69" s="13"/>
      <c r="D69" s="220"/>
      <c r="E69" s="196"/>
      <c r="F69" s="196"/>
      <c r="G69" s="196"/>
    </row>
    <row r="70" spans="1:7">
      <c r="A70" s="13"/>
      <c r="D70" s="220"/>
      <c r="E70" s="196"/>
      <c r="F70" s="196"/>
      <c r="G70" s="196"/>
    </row>
    <row r="71" spans="1:7">
      <c r="A71" s="13"/>
      <c r="D71" s="220"/>
      <c r="E71" s="196"/>
      <c r="F71" s="196"/>
      <c r="G71" s="196"/>
    </row>
    <row r="72" spans="1:7">
      <c r="A72" s="13"/>
      <c r="D72" s="220"/>
      <c r="E72" s="196"/>
      <c r="F72" s="196"/>
      <c r="G72" s="196"/>
    </row>
    <row r="73" spans="1:7">
      <c r="A73" s="13"/>
      <c r="D73" s="220"/>
      <c r="E73" s="196"/>
      <c r="F73" s="196"/>
      <c r="G73" s="196"/>
    </row>
    <row r="74" spans="1:7">
      <c r="A74" s="13"/>
      <c r="D74" s="220"/>
      <c r="E74" s="196"/>
      <c r="F74" s="196"/>
      <c r="G74" s="196"/>
    </row>
    <row r="75" spans="1:7">
      <c r="A75" s="13"/>
      <c r="D75" s="220"/>
      <c r="E75" s="196"/>
      <c r="F75" s="196"/>
      <c r="G75" s="196"/>
    </row>
    <row r="76" spans="1:7">
      <c r="A76" s="13"/>
    </row>
    <row r="77" spans="1:7">
      <c r="A77" s="237"/>
    </row>
    <row r="78" spans="1:7">
      <c r="A78" s="237"/>
    </row>
    <row r="79" spans="1:7">
      <c r="A79" s="237"/>
    </row>
    <row r="80" spans="1:7">
      <c r="A80" s="237"/>
    </row>
    <row r="81" spans="1:1">
      <c r="A81" s="237"/>
    </row>
    <row r="82" spans="1:1">
      <c r="A82" s="237"/>
    </row>
    <row r="83" spans="1:1">
      <c r="A83" s="237"/>
    </row>
    <row r="84" spans="1:1">
      <c r="A84" s="237"/>
    </row>
    <row r="85" spans="1:1">
      <c r="A85" s="237"/>
    </row>
    <row r="86" spans="1:1">
      <c r="A86" s="237"/>
    </row>
    <row r="87" spans="1:1">
      <c r="A87" s="237"/>
    </row>
    <row r="88" spans="1:1">
      <c r="A88" s="237"/>
    </row>
    <row r="89" spans="1:1">
      <c r="A89" s="237"/>
    </row>
    <row r="90" spans="1:1">
      <c r="A90" s="237"/>
    </row>
    <row r="91" spans="1:1">
      <c r="A91" s="237"/>
    </row>
    <row r="92" spans="1:1">
      <c r="A92" s="237"/>
    </row>
    <row r="93" spans="1:1">
      <c r="A93" s="237"/>
    </row>
    <row r="94" spans="1:1">
      <c r="A94" s="237"/>
    </row>
    <row r="95" spans="1:1">
      <c r="A95" s="237"/>
    </row>
    <row r="96" spans="1:1">
      <c r="A96" s="237"/>
    </row>
    <row r="97" spans="1:1">
      <c r="A97" s="237"/>
    </row>
    <row r="98" spans="1:1">
      <c r="A98" s="237"/>
    </row>
    <row r="99" spans="1:1">
      <c r="A99" s="237"/>
    </row>
    <row r="100" spans="1:1">
      <c r="A100" s="237"/>
    </row>
    <row r="101" spans="1:1">
      <c r="A101" s="237"/>
    </row>
    <row r="102" spans="1:1">
      <c r="A102" s="237"/>
    </row>
    <row r="103" spans="1:1">
      <c r="A103" s="237"/>
    </row>
    <row r="104" spans="1:1">
      <c r="A104" s="237"/>
    </row>
    <row r="105" spans="1:1">
      <c r="A105" s="237"/>
    </row>
    <row r="106" spans="1:1">
      <c r="A106" s="237"/>
    </row>
    <row r="107" spans="1:1">
      <c r="A107" s="237"/>
    </row>
    <row r="108" spans="1:1">
      <c r="A108" s="237"/>
    </row>
    <row r="109" spans="1:1">
      <c r="A109" s="237"/>
    </row>
    <row r="110" spans="1:1">
      <c r="A110" s="237"/>
    </row>
    <row r="111" spans="1:1">
      <c r="A111" s="237"/>
    </row>
    <row r="112" spans="1:1">
      <c r="A112" s="237"/>
    </row>
    <row r="113" spans="1:1">
      <c r="A113" s="237"/>
    </row>
    <row r="114" spans="1:1">
      <c r="A114" s="237"/>
    </row>
    <row r="115" spans="1:1">
      <c r="A115" s="237"/>
    </row>
    <row r="116" spans="1:1">
      <c r="A116" s="237"/>
    </row>
    <row r="117" spans="1:1">
      <c r="A117" s="237"/>
    </row>
    <row r="118" spans="1:1">
      <c r="A118" s="237"/>
    </row>
    <row r="119" spans="1:1">
      <c r="A119" s="237"/>
    </row>
    <row r="120" spans="1:1">
      <c r="A120" s="237"/>
    </row>
    <row r="121" spans="1:1">
      <c r="A121" s="237"/>
    </row>
    <row r="122" spans="1:1">
      <c r="A122" s="237"/>
    </row>
    <row r="123" spans="1:1">
      <c r="A123" s="237"/>
    </row>
    <row r="124" spans="1:1">
      <c r="A124" s="237"/>
    </row>
    <row r="125" spans="1:1">
      <c r="A125" s="237"/>
    </row>
    <row r="126" spans="1:1">
      <c r="A126" s="237"/>
    </row>
    <row r="127" spans="1:1">
      <c r="A127" s="237"/>
    </row>
    <row r="128" spans="1:1">
      <c r="A128" s="237"/>
    </row>
    <row r="129" spans="1:1">
      <c r="A129" s="237"/>
    </row>
    <row r="130" spans="1:1">
      <c r="A130" s="237"/>
    </row>
    <row r="131" spans="1:1">
      <c r="A131" s="237"/>
    </row>
    <row r="132" spans="1:1">
      <c r="A132" s="237"/>
    </row>
    <row r="133" spans="1:1">
      <c r="A133" s="237"/>
    </row>
    <row r="134" spans="1:1">
      <c r="A134" s="237"/>
    </row>
    <row r="135" spans="1:1">
      <c r="A135" s="237"/>
    </row>
    <row r="136" spans="1:1">
      <c r="A136" s="237"/>
    </row>
    <row r="137" spans="1:1">
      <c r="A137" s="237"/>
    </row>
    <row r="138" spans="1:1">
      <c r="A138" s="237"/>
    </row>
    <row r="139" spans="1:1">
      <c r="A139" s="237"/>
    </row>
    <row r="140" spans="1:1">
      <c r="A140" s="237"/>
    </row>
    <row r="141" spans="1:1">
      <c r="A141" s="237"/>
    </row>
    <row r="142" spans="1:1">
      <c r="A142" s="237"/>
    </row>
    <row r="143" spans="1:1">
      <c r="A143" s="237"/>
    </row>
    <row r="144" spans="1:1">
      <c r="A144" s="237"/>
    </row>
    <row r="145" spans="1:1">
      <c r="A145" s="237"/>
    </row>
    <row r="146" spans="1:1">
      <c r="A146" s="237"/>
    </row>
    <row r="147" spans="1:1">
      <c r="A147" s="237"/>
    </row>
    <row r="148" spans="1:1">
      <c r="A148" s="237"/>
    </row>
    <row r="149" spans="1:1">
      <c r="A149" s="237"/>
    </row>
    <row r="150" spans="1:1">
      <c r="A150" s="237"/>
    </row>
    <row r="151" spans="1:1">
      <c r="A151" s="237"/>
    </row>
    <row r="152" spans="1:1">
      <c r="A152" s="237"/>
    </row>
    <row r="153" spans="1:1">
      <c r="A153" s="237"/>
    </row>
    <row r="154" spans="1:1">
      <c r="A154" s="237"/>
    </row>
    <row r="155" spans="1:1">
      <c r="A155" s="237"/>
    </row>
    <row r="156" spans="1:1">
      <c r="A156" s="237"/>
    </row>
    <row r="157" spans="1:1">
      <c r="A157" s="237"/>
    </row>
    <row r="158" spans="1:1">
      <c r="A158" s="237"/>
    </row>
    <row r="159" spans="1:1">
      <c r="A159" s="237"/>
    </row>
    <row r="160" spans="1:1">
      <c r="A160" s="237"/>
    </row>
    <row r="161" spans="1:1">
      <c r="A161" s="237"/>
    </row>
    <row r="162" spans="1:1">
      <c r="A162" s="237"/>
    </row>
    <row r="163" spans="1:1">
      <c r="A163" s="237"/>
    </row>
    <row r="164" spans="1:1">
      <c r="A164" s="237"/>
    </row>
    <row r="165" spans="1:1">
      <c r="A165" s="237"/>
    </row>
    <row r="166" spans="1:1">
      <c r="A166" s="237"/>
    </row>
    <row r="167" spans="1:1">
      <c r="A167" s="237"/>
    </row>
    <row r="168" spans="1:1">
      <c r="A168" s="237"/>
    </row>
    <row r="169" spans="1:1">
      <c r="A169" s="237"/>
    </row>
    <row r="170" spans="1:1">
      <c r="A170" s="237"/>
    </row>
    <row r="171" spans="1:1">
      <c r="A171" s="237"/>
    </row>
    <row r="172" spans="1:1">
      <c r="A172" s="237"/>
    </row>
    <row r="173" spans="1:1">
      <c r="A173" s="237"/>
    </row>
    <row r="174" spans="1:1">
      <c r="A174" s="237"/>
    </row>
    <row r="175" spans="1:1">
      <c r="A175" s="237"/>
    </row>
    <row r="176" spans="1:1">
      <c r="A176" s="237"/>
    </row>
    <row r="177" spans="1:1">
      <c r="A177" s="237"/>
    </row>
    <row r="178" spans="1:1">
      <c r="A178" s="237"/>
    </row>
    <row r="179" spans="1:1">
      <c r="A179" s="237"/>
    </row>
    <row r="180" spans="1:1">
      <c r="A180" s="237"/>
    </row>
    <row r="181" spans="1:1">
      <c r="A181" s="237"/>
    </row>
    <row r="182" spans="1:1">
      <c r="A182" s="237"/>
    </row>
    <row r="183" spans="1:1">
      <c r="A183" s="237"/>
    </row>
    <row r="184" spans="1:1">
      <c r="A184" s="237"/>
    </row>
    <row r="185" spans="1:1">
      <c r="A185" s="237"/>
    </row>
    <row r="186" spans="1:1">
      <c r="A186" s="237"/>
    </row>
    <row r="187" spans="1:1">
      <c r="A187" s="237"/>
    </row>
    <row r="188" spans="1:1">
      <c r="A188" s="237"/>
    </row>
    <row r="189" spans="1:1">
      <c r="A189" s="237"/>
    </row>
    <row r="190" spans="1:1">
      <c r="A190" s="237"/>
    </row>
    <row r="191" spans="1:1">
      <c r="A191" s="237"/>
    </row>
    <row r="192" spans="1:1">
      <c r="A192" s="237"/>
    </row>
    <row r="193" spans="1:1">
      <c r="A193" s="237"/>
    </row>
    <row r="194" spans="1:1">
      <c r="A194" s="237"/>
    </row>
    <row r="195" spans="1:1">
      <c r="A195" s="237"/>
    </row>
    <row r="196" spans="1:1">
      <c r="A196" s="237"/>
    </row>
    <row r="197" spans="1:1">
      <c r="A197" s="237"/>
    </row>
    <row r="198" spans="1:1">
      <c r="A198" s="237"/>
    </row>
    <row r="199" spans="1:1">
      <c r="A199" s="237"/>
    </row>
    <row r="200" spans="1:1">
      <c r="A200" s="237"/>
    </row>
    <row r="201" spans="1:1">
      <c r="A201" s="237"/>
    </row>
    <row r="202" spans="1:1">
      <c r="A202" s="237"/>
    </row>
    <row r="203" spans="1:1">
      <c r="A203" s="237"/>
    </row>
    <row r="204" spans="1:1">
      <c r="A204" s="237"/>
    </row>
    <row r="205" spans="1:1">
      <c r="A205" s="237"/>
    </row>
    <row r="206" spans="1:1">
      <c r="A206" s="237"/>
    </row>
    <row r="207" spans="1:1">
      <c r="A207" s="237"/>
    </row>
    <row r="208" spans="1:1">
      <c r="A208" s="237"/>
    </row>
    <row r="209" spans="1:1">
      <c r="A209" s="237"/>
    </row>
    <row r="210" spans="1:1">
      <c r="A210" s="237"/>
    </row>
    <row r="211" spans="1:1">
      <c r="A211" s="237"/>
    </row>
    <row r="212" spans="1:1">
      <c r="A212" s="237"/>
    </row>
    <row r="213" spans="1:1">
      <c r="A213" s="237"/>
    </row>
    <row r="214" spans="1:1">
      <c r="A214" s="237"/>
    </row>
    <row r="215" spans="1:1">
      <c r="A215" s="237"/>
    </row>
    <row r="216" spans="1:1">
      <c r="A216" s="237"/>
    </row>
    <row r="217" spans="1:1">
      <c r="A217" s="237"/>
    </row>
    <row r="218" spans="1:1">
      <c r="A218" s="237"/>
    </row>
    <row r="219" spans="1:1">
      <c r="A219" s="237"/>
    </row>
    <row r="220" spans="1:1">
      <c r="A220" s="237"/>
    </row>
    <row r="221" spans="1:1">
      <c r="A221" s="237"/>
    </row>
    <row r="222" spans="1:1">
      <c r="A222" s="237"/>
    </row>
    <row r="223" spans="1:1">
      <c r="A223" s="237"/>
    </row>
    <row r="224" spans="1:1">
      <c r="A224" s="237"/>
    </row>
    <row r="225" spans="1:1">
      <c r="A225" s="237"/>
    </row>
    <row r="226" spans="1:1">
      <c r="A226" s="237"/>
    </row>
    <row r="227" spans="1:1">
      <c r="A227" s="237"/>
    </row>
    <row r="228" spans="1:1">
      <c r="A228" s="237"/>
    </row>
    <row r="229" spans="1:1">
      <c r="A229" s="237"/>
    </row>
    <row r="230" spans="1:1">
      <c r="A230" s="237"/>
    </row>
    <row r="231" spans="1:1">
      <c r="A231" s="237"/>
    </row>
    <row r="232" spans="1:1">
      <c r="A232" s="237"/>
    </row>
    <row r="233" spans="1:1">
      <c r="A233" s="237"/>
    </row>
    <row r="234" spans="1:1">
      <c r="A234" s="237"/>
    </row>
    <row r="235" spans="1:1">
      <c r="A235" s="237"/>
    </row>
    <row r="236" spans="1:1">
      <c r="A236" s="237"/>
    </row>
    <row r="237" spans="1:1">
      <c r="A237" s="237"/>
    </row>
    <row r="238" spans="1:1">
      <c r="A238" s="237"/>
    </row>
    <row r="239" spans="1:1">
      <c r="A239" s="237"/>
    </row>
    <row r="240" spans="1:1">
      <c r="A240" s="237"/>
    </row>
    <row r="241" spans="1:1">
      <c r="A241" s="237"/>
    </row>
    <row r="242" spans="1:1">
      <c r="A242" s="237"/>
    </row>
    <row r="243" spans="1:1">
      <c r="A243" s="237"/>
    </row>
  </sheetData>
  <mergeCells count="5">
    <mergeCell ref="B22:D22"/>
    <mergeCell ref="B23:D23"/>
    <mergeCell ref="F22:G22"/>
    <mergeCell ref="F23:G23"/>
    <mergeCell ref="A2:G2"/>
  </mergeCells>
  <printOptions horizontalCentered="1"/>
  <pageMargins left="0.59055118110236227" right="0.59055118110236227" top="0.78740157480314965" bottom="0.59055118110236227" header="0" footer="0"/>
  <pageSetup paperSize="9" scale="76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14</vt:i4>
      </vt:variant>
      <vt:variant>
        <vt:lpstr>Іменовані діапазони</vt:lpstr>
      </vt:variant>
      <vt:variant>
        <vt:i4>23</vt:i4>
      </vt:variant>
    </vt:vector>
  </HeadingPairs>
  <TitlesOfParts>
    <vt:vector size="37" baseType="lpstr">
      <vt:lpstr>Осн. фін. пок.</vt:lpstr>
      <vt:lpstr>I. Фін результат</vt:lpstr>
      <vt:lpstr>Розшифровка фінрезультати</vt:lpstr>
      <vt:lpstr>ІІ. Розр. з бюджетом</vt:lpstr>
      <vt:lpstr>Розшифровка з розр з бюджет</vt:lpstr>
      <vt:lpstr>ІІІ. Рух грош. коштів</vt:lpstr>
      <vt:lpstr>Розшифровка до Руху</vt:lpstr>
      <vt:lpstr>IV. Кап. інвестиції</vt:lpstr>
      <vt:lpstr>Розшифровка до капівидатків</vt:lpstr>
      <vt:lpstr> V. Коефіцієнти</vt:lpstr>
      <vt:lpstr>6.1. Інша інфо_1</vt:lpstr>
      <vt:lpstr>6.2. Інша інфо_2</vt:lpstr>
      <vt:lpstr>VII Статутн. капіт</vt:lpstr>
      <vt:lpstr>Розшифровка до Статутного</vt:lpstr>
      <vt:lpstr>' V. Коефіцієнти'!Заголовки_для_друку</vt:lpstr>
      <vt:lpstr>'I. Фін результат'!Заголовки_для_друку</vt:lpstr>
      <vt:lpstr>'ІІ. Розр. з бюджетом'!Заголовки_для_друку</vt:lpstr>
      <vt:lpstr>'ІІІ. Рух грош. коштів'!Заголовки_для_друку</vt:lpstr>
      <vt:lpstr>'Осн. фін. пок.'!Заголовки_для_друку</vt:lpstr>
      <vt:lpstr>'Розшифровка до капівидатків'!Заголовки_для_друку</vt:lpstr>
      <vt:lpstr>'Розшифровка до Руху'!Заголовки_для_друку</vt:lpstr>
      <vt:lpstr>'Розшифровка з розр з бюджет'!Заголовки_для_друку</vt:lpstr>
      <vt:lpstr>'Розшифровка фінрезультати'!Заголовки_для_друку</vt:lpstr>
      <vt:lpstr>' V. Коефіцієнти'!Область_друку</vt:lpstr>
      <vt:lpstr>'6.1. Інша інфо_1'!Область_друку</vt:lpstr>
      <vt:lpstr>'6.2. Інша інфо_2'!Область_друку</vt:lpstr>
      <vt:lpstr>'I. Фін результат'!Область_друку</vt:lpstr>
      <vt:lpstr>'IV. Кап. інвестиції'!Область_друку</vt:lpstr>
      <vt:lpstr>'VII Статутн. капіт'!Область_друку</vt:lpstr>
      <vt:lpstr>'ІІ. Розр. з бюджетом'!Область_друку</vt:lpstr>
      <vt:lpstr>'ІІІ. Рух грош. коштів'!Область_друку</vt:lpstr>
      <vt:lpstr>'Осн. фін. пок.'!Область_друку</vt:lpstr>
      <vt:lpstr>'Розшифровка до капівидатків'!Область_друку</vt:lpstr>
      <vt:lpstr>'Розшифровка до Руху'!Область_друку</vt:lpstr>
      <vt:lpstr>'Розшифровка до Статутного'!Область_друку</vt:lpstr>
      <vt:lpstr>'Розшифровка з розр з бюджет'!Область_друку</vt:lpstr>
      <vt:lpstr>'Розшифровка фінрезультати'!Область_друку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 Олена Володимирівна</dc:creator>
  <cp:lastModifiedBy>Ковальська Галина Анатоліївна</cp:lastModifiedBy>
  <cp:lastPrinted>2024-04-01T08:13:09Z</cp:lastPrinted>
  <dcterms:created xsi:type="dcterms:W3CDTF">2003-03-13T16:00:22Z</dcterms:created>
  <dcterms:modified xsi:type="dcterms:W3CDTF">2024-04-05T11:56:06Z</dcterms:modified>
</cp:coreProperties>
</file>